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995" activeTab="2"/>
  </bookViews>
  <sheets>
    <sheet name="anexo I sintético" sheetId="1" r:id="rId1"/>
    <sheet name="anexo I detalhado" sheetId="2" r:id="rId2"/>
    <sheet name="anexo V" sheetId="3" r:id="rId3"/>
    <sheet name="anexo VI" sheetId="4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E23" i="4" l="1"/>
  <c r="D23" i="4"/>
  <c r="D17" i="4"/>
  <c r="D16" i="4"/>
  <c r="E16" i="4" s="1"/>
  <c r="D15" i="4"/>
  <c r="E15" i="4" s="1"/>
  <c r="D14" i="4"/>
  <c r="E14" i="4" s="1"/>
  <c r="D11" i="4"/>
  <c r="D10" i="4"/>
  <c r="H56" i="3"/>
  <c r="H53" i="3"/>
  <c r="H52" i="3" s="1"/>
  <c r="H48" i="3"/>
  <c r="H40" i="3"/>
  <c r="L47" i="3" s="1"/>
  <c r="H38" i="3"/>
  <c r="H32" i="3"/>
  <c r="G22" i="3"/>
  <c r="H22" i="3" s="1"/>
  <c r="K22" i="3" s="1"/>
  <c r="H21" i="3"/>
  <c r="K21" i="3" s="1"/>
  <c r="G21" i="3"/>
  <c r="J20" i="3"/>
  <c r="I20" i="3"/>
  <c r="G20" i="3"/>
  <c r="F20" i="3"/>
  <c r="E20" i="3"/>
  <c r="D20" i="3"/>
  <c r="C20" i="3"/>
  <c r="C19" i="3"/>
  <c r="H18" i="3"/>
  <c r="K18" i="3" s="1"/>
  <c r="G18" i="3"/>
  <c r="J17" i="3"/>
  <c r="I17" i="3"/>
  <c r="F17" i="3"/>
  <c r="E17" i="3"/>
  <c r="D17" i="3"/>
  <c r="C17" i="3"/>
  <c r="I16" i="3"/>
  <c r="I14" i="3" s="1"/>
  <c r="I13" i="3" s="1"/>
  <c r="I23" i="3" s="1"/>
  <c r="H16" i="3"/>
  <c r="K16" i="3" s="1"/>
  <c r="D15" i="3"/>
  <c r="H15" i="3" s="1"/>
  <c r="J14" i="3"/>
  <c r="J13" i="3" s="1"/>
  <c r="J23" i="3" s="1"/>
  <c r="G14" i="3"/>
  <c r="F14" i="3"/>
  <c r="F13" i="3" s="1"/>
  <c r="F23" i="3" s="1"/>
  <c r="E14" i="3"/>
  <c r="D14" i="3"/>
  <c r="D13" i="3" s="1"/>
  <c r="D23" i="3" s="1"/>
  <c r="C14" i="3"/>
  <c r="G13" i="3"/>
  <c r="E13" i="3"/>
  <c r="E23" i="3" s="1"/>
  <c r="C13" i="3"/>
  <c r="C23" i="3" s="1"/>
  <c r="C42" i="2"/>
  <c r="C40" i="2"/>
  <c r="C44" i="2" s="1"/>
  <c r="P35" i="2"/>
  <c r="O34" i="2"/>
  <c r="O33" i="2"/>
  <c r="N33" i="2"/>
  <c r="N32" i="2"/>
  <c r="M32" i="2"/>
  <c r="M29" i="2" s="1"/>
  <c r="L32" i="2"/>
  <c r="K32" i="2"/>
  <c r="J32" i="2"/>
  <c r="I32" i="2"/>
  <c r="I29" i="2" s="1"/>
  <c r="H32" i="2"/>
  <c r="G32" i="2"/>
  <c r="F32" i="2"/>
  <c r="E32" i="2"/>
  <c r="E29" i="2" s="1"/>
  <c r="D32" i="2"/>
  <c r="C32" i="2"/>
  <c r="O32" i="2" s="1"/>
  <c r="O31" i="2"/>
  <c r="O30" i="2"/>
  <c r="N29" i="2"/>
  <c r="L29" i="2"/>
  <c r="L35" i="2" s="1"/>
  <c r="K29" i="2"/>
  <c r="J29" i="2"/>
  <c r="H29" i="2"/>
  <c r="H35" i="2" s="1"/>
  <c r="G29" i="2"/>
  <c r="F29" i="2"/>
  <c r="D29" i="2"/>
  <c r="D35" i="2" s="1"/>
  <c r="C29" i="2"/>
  <c r="O29" i="2" s="1"/>
  <c r="N26" i="2"/>
  <c r="O26" i="2" s="1"/>
  <c r="O25" i="2"/>
  <c r="N25" i="2"/>
  <c r="N24" i="2"/>
  <c r="M24" i="2"/>
  <c r="L24" i="2"/>
  <c r="K24" i="2"/>
  <c r="J24" i="2"/>
  <c r="I24" i="2"/>
  <c r="H24" i="2"/>
  <c r="G24" i="2"/>
  <c r="F24" i="2"/>
  <c r="E24" i="2"/>
  <c r="D24" i="2"/>
  <c r="C24" i="2"/>
  <c r="O24" i="2" s="1"/>
  <c r="O22" i="2"/>
  <c r="O21" i="2"/>
  <c r="P20" i="2"/>
  <c r="N20" i="2"/>
  <c r="M20" i="2"/>
  <c r="M19" i="2" s="1"/>
  <c r="M35" i="2" s="1"/>
  <c r="L20" i="2"/>
  <c r="K20" i="2"/>
  <c r="J20" i="2"/>
  <c r="I20" i="2"/>
  <c r="I19" i="2" s="1"/>
  <c r="I35" i="2" s="1"/>
  <c r="H20" i="2"/>
  <c r="G20" i="2"/>
  <c r="F20" i="2"/>
  <c r="E20" i="2"/>
  <c r="E19" i="2" s="1"/>
  <c r="E35" i="2" s="1"/>
  <c r="D20" i="2"/>
  <c r="C20" i="2"/>
  <c r="O20" i="2" s="1"/>
  <c r="P19" i="2"/>
  <c r="N19" i="2"/>
  <c r="N35" i="2" s="1"/>
  <c r="L19" i="2"/>
  <c r="K19" i="2"/>
  <c r="K35" i="2" s="1"/>
  <c r="J19" i="2"/>
  <c r="J35" i="2" s="1"/>
  <c r="H19" i="2"/>
  <c r="G19" i="2"/>
  <c r="G35" i="2" s="1"/>
  <c r="F19" i="2"/>
  <c r="F35" i="2" s="1"/>
  <c r="D19" i="2"/>
  <c r="C19" i="2"/>
  <c r="C34" i="1"/>
  <c r="C33" i="1"/>
  <c r="C35" i="1" s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C19" i="1" s="1"/>
  <c r="D19" i="1"/>
  <c r="D18" i="1"/>
  <c r="C18" i="1"/>
  <c r="D17" i="1"/>
  <c r="C17" i="1"/>
  <c r="D16" i="1"/>
  <c r="C16" i="1"/>
  <c r="C15" i="1" s="1"/>
  <c r="C14" i="1" s="1"/>
  <c r="C30" i="1" s="1"/>
  <c r="C36" i="1" s="1"/>
  <c r="D36" i="1" s="1"/>
  <c r="D15" i="1"/>
  <c r="D14" i="1" s="1"/>
  <c r="D30" i="1" s="1"/>
  <c r="H14" i="3" l="1"/>
  <c r="H13" i="3" s="1"/>
  <c r="K15" i="3"/>
  <c r="K14" i="3" s="1"/>
  <c r="K20" i="3"/>
  <c r="K17" i="3"/>
  <c r="H19" i="3"/>
  <c r="K19" i="3" s="1"/>
  <c r="G19" i="3"/>
  <c r="G17" i="3" s="1"/>
  <c r="G23" i="3" s="1"/>
  <c r="H20" i="3"/>
  <c r="M3" i="3"/>
  <c r="M4" i="3" s="1"/>
  <c r="O19" i="2"/>
  <c r="O35" i="2" s="1"/>
  <c r="C41" i="2" s="1"/>
  <c r="D41" i="2" s="1"/>
  <c r="C35" i="2"/>
  <c r="C43" i="2"/>
  <c r="C39" i="1"/>
  <c r="C38" i="1"/>
  <c r="C37" i="1"/>
  <c r="H17" i="3" l="1"/>
  <c r="H23" i="3" s="1"/>
  <c r="K13" i="3"/>
  <c r="K23" i="3" s="1"/>
</calcChain>
</file>

<file path=xl/sharedStrings.xml><?xml version="1.0" encoding="utf-8"?>
<sst xmlns="http://schemas.openxmlformats.org/spreadsheetml/2006/main" count="204" uniqueCount="170">
  <si>
    <t xml:space="preserve">                          GOVERNO DO ESTADO DO ESPIRITO SANTO </t>
  </si>
  <si>
    <t xml:space="preserve">                   PODER JUDICIÁRIO</t>
  </si>
  <si>
    <t xml:space="preserve">RELATÓRIO DE GESTÃO FISCAL  </t>
  </si>
  <si>
    <t xml:space="preserve">                            DEMONSTRATIVO DA DESPESA COM PESSOAL</t>
  </si>
  <si>
    <t xml:space="preserve">                            ORÇAMENTOS FISCAL E DA SEGURIDADE SOCIAL</t>
  </si>
  <si>
    <t xml:space="preserve">                                       JANEIRO/2019 A DEZEMBRO/2019</t>
  </si>
  <si>
    <t xml:space="preserve"> RGF - ANEXO I (LRF, art. 55, inciso I, alinea "a")</t>
  </si>
  <si>
    <t>RS 1,00</t>
  </si>
  <si>
    <t>DESPESAS EXECUTADAS</t>
  </si>
  <si>
    <t>JANEIRO/2019 A DEZEMBRO/2019)</t>
  </si>
  <si>
    <t>DESPESA COM PESSOAL</t>
  </si>
  <si>
    <t>LIQUIDADAS</t>
  </si>
  <si>
    <t>INSCRITAS EM RESTOS A PAGAR NÃO PROCESSADOS</t>
  </si>
  <si>
    <t>(a)</t>
  </si>
  <si>
    <t>(b)</t>
  </si>
  <si>
    <t>DESPESA BRUTA COM PESSOAL (I)</t>
  </si>
  <si>
    <t xml:space="preserve">    Pessoal Ativo</t>
  </si>
  <si>
    <t xml:space="preserve">      Vencimentos, Vantagens e Outras Despesas Variáveis</t>
  </si>
  <si>
    <t xml:space="preserve">      Obrigações Patronais</t>
  </si>
  <si>
    <t xml:space="preserve">      Benefícios Previdenciários</t>
  </si>
  <si>
    <t xml:space="preserve">    Pessoal Inativo e Pensionistas (a) </t>
  </si>
  <si>
    <t xml:space="preserve">      Aposentadorias, Reserva e Reformas (a)</t>
  </si>
  <si>
    <t xml:space="preserve">      Pensões (a)</t>
  </si>
  <si>
    <t xml:space="preserve">      Outros Benefícios Previdenciários (a)</t>
  </si>
  <si>
    <t xml:space="preserve">     Outras despesas de pessoal decorrentes de contratos de terceirização ou de contratação de forma indireta (§ 1º do art. 18 da LRF)</t>
  </si>
  <si>
    <t xml:space="preserve">DESPESAS NÃO COMPUTADAS (II) (§ 1º do art. 19 da LRF) </t>
  </si>
  <si>
    <t>Indenizações por Demissão e Incentivos à Demissão Voluntária</t>
  </si>
  <si>
    <t>Decorrentes de Decisão Judicial de período anterior ao da apuração</t>
  </si>
  <si>
    <t>Despesas de Exercícios Anteriores de período anterior ao da apuração</t>
  </si>
  <si>
    <t>Inativos e Pensionistas com Recursos Vinculados (b)</t>
  </si>
  <si>
    <t>Inativos e Pensionistas com Recursos de aporte para cobertura de défcit financeiro do RPPS (art. 3º da IN TC 41/2017) ( c )</t>
  </si>
  <si>
    <t>DESPESA LIQUIDA COM PESSOAL (III) = (I - II)</t>
  </si>
  <si>
    <t>APURAÇÃO DO CUMPRIMENTO DO LIMITE LEGAL</t>
  </si>
  <si>
    <t>VALOR</t>
  </si>
  <si>
    <t>% SOBRE A RCL</t>
  </si>
  <si>
    <t>RECEITA CORRENTE LIQUIDA - RCL (IV)</t>
  </si>
  <si>
    <t xml:space="preserve">(-) Transferências obrigatórias da União relativas às emendas individuais (V)  (§ 13, art. 166 da CF)  </t>
  </si>
  <si>
    <t>-</t>
  </si>
  <si>
    <t>=RECEITA CORRENTE LÍQUIDA AJUSTADA (VI)</t>
  </si>
  <si>
    <t>DESPESA TOTAL COM PESSOAL - DTP (V)= (III a + III b)</t>
  </si>
  <si>
    <t xml:space="preserve">                                                        </t>
  </si>
  <si>
    <t>LIMITE MÁXIMO (VIII)  (incisos I, II e III. art. 20 da LRF)</t>
  </si>
  <si>
    <r>
      <t xml:space="preserve">LIMITE PRUDENCIAL(IX) = (0,95 x VIII) (parágrafo único. art. </t>
    </r>
    <r>
      <rPr>
        <i/>
        <sz val="9"/>
        <color indexed="59"/>
        <rFont val="Calibri"/>
        <family val="2"/>
      </rPr>
      <t xml:space="preserve">22 da </t>
    </r>
    <r>
      <rPr>
        <sz val="9"/>
        <color indexed="59"/>
        <rFont val="Calibri"/>
        <family val="2"/>
      </rPr>
      <t xml:space="preserve">LRF) </t>
    </r>
  </si>
  <si>
    <r>
      <t>LIMITE DE ALERTA (X) = (0,90 x VIII) (inciso II do § 1º do art. 59</t>
    </r>
    <r>
      <rPr>
        <i/>
        <sz val="9"/>
        <color indexed="59"/>
        <rFont val="Calibri"/>
        <family val="2"/>
      </rPr>
      <t xml:space="preserve"> da </t>
    </r>
    <r>
      <rPr>
        <sz val="9"/>
        <color indexed="59"/>
        <rFont val="Calibri"/>
        <family val="2"/>
      </rPr>
      <t xml:space="preserve">LRF) </t>
    </r>
  </si>
  <si>
    <r>
      <rPr>
        <b/>
        <sz val="6"/>
        <color indexed="59"/>
        <rFont val="Arial"/>
        <family val="2"/>
      </rPr>
      <t>FONTE</t>
    </r>
    <r>
      <rPr>
        <sz val="6"/>
        <color indexed="59"/>
        <rFont val="Arial"/>
        <family val="2"/>
      </rPr>
      <t xml:space="preserve">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6"/>
        <color indexed="59"/>
        <rFont val="Arial"/>
        <family val="2"/>
      </rPr>
      <t>Despesas</t>
    </r>
    <r>
      <rPr>
        <sz val="6"/>
        <color indexed="59"/>
        <rFont val="Arial"/>
        <family val="2"/>
      </rPr>
      <t xml:space="preserve">:SIGEFES-Sistema Integrado de Gestão das Finanças Públicas do Espírito Santo, Demonstrativo da Despesas de Inativos e Pensionistas do Fundo Financeiro e Fundo Previdenciário elaborado pela Gerência  </t>
    </r>
    <r>
      <rPr>
        <b/>
        <sz val="6"/>
        <color indexed="59"/>
        <rFont val="Arial"/>
        <family val="2"/>
      </rPr>
      <t>Receitas</t>
    </r>
    <r>
      <rPr>
        <sz val="6"/>
        <color indexed="59"/>
        <rFont val="Arial"/>
        <family val="2"/>
      </rPr>
      <t>: Os dados da Receita Corrente Líquida foram fornecidos pela Subgerência de Informações Fiscais e Contabilidade de Custos da Secretaria de Estado da Fazenda, por meio eletrônicode Finanças do IPAJM-Instituto de Previdência dos Servidores do Estado do Espírito Santo</t>
    </r>
  </si>
  <si>
    <t xml:space="preserve">        GOVERNO DO ESTADO DO ESPIRITO SANTO - PODER JUDICIÁRIO</t>
  </si>
  <si>
    <t xml:space="preserve">               RELATÓRIO DE GESTÃO FISCAL  </t>
  </si>
  <si>
    <t xml:space="preserve">                                                                                                       DEMONSTRATIVO DE DESPESA COM PESSOAL</t>
  </si>
  <si>
    <t xml:space="preserve">              ORÇAMENTOS FISCAL E DA SEGURIDADE SOCIAL</t>
  </si>
  <si>
    <t>JANEIRO/2019 A DEZEMBRO/2019</t>
  </si>
  <si>
    <t xml:space="preserve"> RGF - ANEXO 1 (LRF, art. 55, inciso I, alínea "a")</t>
  </si>
  <si>
    <t xml:space="preserve">INSCRITAS EM RESTOS A PAGAR NÃO PROCESSADOS </t>
  </si>
  <si>
    <t xml:space="preserve">(MR-1) </t>
  </si>
  <si>
    <t xml:space="preserve">(MR-2) </t>
  </si>
  <si>
    <t xml:space="preserve">(MR-3) </t>
  </si>
  <si>
    <t xml:space="preserve">(MR-4) </t>
  </si>
  <si>
    <t xml:space="preserve">(MR-5) </t>
  </si>
  <si>
    <t xml:space="preserve">(MR-6) </t>
  </si>
  <si>
    <t xml:space="preserve">(MR-7) </t>
  </si>
  <si>
    <t xml:space="preserve">(MR-8) </t>
  </si>
  <si>
    <t xml:space="preserve">(MR-9) </t>
  </si>
  <si>
    <t xml:space="preserve">(MR-10) </t>
  </si>
  <si>
    <t xml:space="preserve">(MR-11) </t>
  </si>
  <si>
    <t xml:space="preserve">(MR-12) </t>
  </si>
  <si>
    <t>TOTAL (ÚLTIMOS 12 MESES) (a)</t>
  </si>
  <si>
    <t xml:space="preserve">    Outras despesas de pessoal decorrentes de contratos de terceirização ou de contratação de forma indireta (§ 1º do art. 18 da LRF)</t>
  </si>
  <si>
    <t>DESPESA LÍQUIDA COM PESSOAL (III) = (I - II)</t>
  </si>
  <si>
    <t>RECEITA CORRENTE LÍQUIDA - RCL (IV)</t>
  </si>
  <si>
    <t>= RECEITA CORRENTE LÍQUIDA AJUSTADA (VI)</t>
  </si>
  <si>
    <t>DESPESA TOTAL COM PESSOAL - DTP (VII) = (III a + III b)</t>
  </si>
  <si>
    <t xml:space="preserve">LIMITE MÁXIMO (VIII) (incisos I, II e III, art. 20 da LRF) </t>
  </si>
  <si>
    <t xml:space="preserve">LIMITE PRUDENCIAL (IX) = (0,95 x VIII) (parágrafo único do art. 22 da LRF) </t>
  </si>
  <si>
    <t xml:space="preserve">LIMITE DE ALERTA (X) = (0,90 x VIII) (inciso II do §1º do art. 59 da LRF) </t>
  </si>
  <si>
    <t xml:space="preserve">FONTE:  </t>
  </si>
  <si>
    <r>
      <rPr>
        <b/>
        <i/>
        <sz val="8"/>
        <rFont val="Arial"/>
        <family val="2"/>
      </rPr>
      <t>Despesas</t>
    </r>
    <r>
      <rPr>
        <i/>
        <sz val="8"/>
        <rFont val="Arial"/>
        <family val="2"/>
      </rPr>
      <t>:SIGEFES-Sistema Integrado de Gestão das Finanças Públicas do Espírito Santo, Demonstrativo da Despesas de Inativos e Pensionistas do Fundo Financeiro e Fundo Previdenciário elaborado pela Gerência de Finanças do IPAJM-Instituto de Previdência dos Servidores do Estado do Espírito Santo</t>
    </r>
  </si>
  <si>
    <r>
      <rPr>
        <b/>
        <i/>
        <sz val="8"/>
        <rFont val="Arial"/>
        <family val="2"/>
      </rPr>
      <t>Receitas</t>
    </r>
    <r>
      <rPr>
        <i/>
        <sz val="8"/>
        <rFont val="Arial"/>
        <family val="2"/>
      </rPr>
      <t>: Os dados da Receita Corrente Líquida foram fornecidos pela Subgerência de Informações Fiscais e Contabilidade de Custos da Secretaria de Estado da Fazenda</t>
    </r>
    <r>
      <rPr>
        <i/>
        <sz val="8"/>
        <color indexed="8"/>
        <rFont val="Arial"/>
        <family val="2"/>
      </rPr>
      <t>,</t>
    </r>
    <r>
      <rPr>
        <i/>
        <sz val="8"/>
        <rFont val="Arial"/>
        <family val="2"/>
      </rPr>
      <t xml:space="preserve"> por meio eletrônico</t>
    </r>
  </si>
  <si>
    <t xml:space="preserve">                                                                                                                                    </t>
  </si>
  <si>
    <t xml:space="preserve">   GOVERNO DO ESTADO DO ESPIRITO SANTO - PODER JUDICIÁRIO</t>
  </si>
  <si>
    <t xml:space="preserve">                                                                                                                                                                  </t>
  </si>
  <si>
    <t>RELATÓRIO DE GESTÃO FISCAL</t>
  </si>
  <si>
    <t xml:space="preserve">                                                                                                                                      </t>
  </si>
  <si>
    <t>DEMONSTRATIVO DA DISPONIBILIDADE DE CAIXA E DOS RESTOS A PAGAR</t>
  </si>
  <si>
    <t xml:space="preserve">                                           </t>
  </si>
  <si>
    <t xml:space="preserve"> ORÇAMENTOS FISCAL E DA SEGURIDADE SOCIAL</t>
  </si>
  <si>
    <t xml:space="preserve"> RGF - ANEXO 5 (LRF, art. 55, Inciso III, alínea "a")</t>
  </si>
  <si>
    <t>IDENTIFICAÇÃO DOS RECURSOS</t>
  </si>
  <si>
    <t xml:space="preserve">DISPONIBILIDADE DE CAIXA BRUTA </t>
  </si>
  <si>
    <t>OBRIGAÇÕES FINANCEIRAS</t>
  </si>
  <si>
    <t>DISPONIBILIDADE  DE CAIXA LÍQUIDA (ANTES DA INSCRIÇÃO EM RESTOS A PAGAR NÃO PROCESSADOS</t>
  </si>
  <si>
    <t>RESTOS A PAGAR EMPENHADOS E NÃO LIQUIDADOS DO EXERCÍCIO (g)</t>
  </si>
  <si>
    <t>EMPENHOS NÃO LIQUIDADOS CANCELADOS (NÃO INSCRITOS POR INSUFICIÊNCIA FINANCEIRA)</t>
  </si>
  <si>
    <t>DISPONIBILIDADE  DE CAIXA LÍQUIDA (APÓS A INSCRIÇÃO EM RESTOS A PAGAR NÃO PROCESSADOS DO EXERCÍCIO</t>
  </si>
  <si>
    <t>Restos a Pagar Liquidados e Não Pagos</t>
  </si>
  <si>
    <t>Restos a Pagar Empenhados e Não Liquidados de Exercícios Anteriores                                         (d)</t>
  </si>
  <si>
    <t>Demais Obrigações Financeiras                  (e)</t>
  </si>
  <si>
    <t>De Exercícios Anteriores                 (b)</t>
  </si>
  <si>
    <t xml:space="preserve">                                                                                                                                                                                        Do Exercício            (c )</t>
  </si>
  <si>
    <t>(f)=(a-(b+c+d+e))</t>
  </si>
  <si>
    <t>(h)=(f-g)</t>
  </si>
  <si>
    <t>TOTAL DOS RECURSOS NÃO VINCULADOS (I)</t>
  </si>
  <si>
    <t xml:space="preserve">Recursos Tribunal de Justiça </t>
  </si>
  <si>
    <t>Recursos Ordinários: Fonte 101</t>
  </si>
  <si>
    <t xml:space="preserve">Superávit Financeiro- Recursos Ordinários: Fonte 301 </t>
  </si>
  <si>
    <t>TOTAL DOS RECURSOS VINCULADOS (II)</t>
  </si>
  <si>
    <t>Recursos Tribunal de Justiça  ( cauções e depósitos restituíveis)</t>
  </si>
  <si>
    <t>Recursos Fundo Especial do Poder Judiciário ( cauções e depósitos restituíveis)</t>
  </si>
  <si>
    <t>Recursos Fundo Especial do Poder Judiciário</t>
  </si>
  <si>
    <t>Arrecadado Pelo Òrgão: Fonte 271</t>
  </si>
  <si>
    <t>Superávit Financeiro Fonte 671</t>
  </si>
  <si>
    <t>TOTAL (III) = (I + II)</t>
  </si>
  <si>
    <r>
      <rPr>
        <b/>
        <sz val="6"/>
        <rFont val="Arial"/>
        <family val="2"/>
      </rPr>
      <t>FONTE</t>
    </r>
    <r>
      <rPr>
        <sz val="6"/>
        <rFont val="Arial"/>
        <family val="2"/>
      </rPr>
      <t>:SIGEFES-Sistema Integrado de Gestão das Finanças Públicas do Espírito Santo.</t>
    </r>
  </si>
  <si>
    <r>
      <rPr>
        <b/>
        <sz val="12"/>
        <rFont val="Calibri"/>
        <family val="2"/>
      </rPr>
      <t xml:space="preserve">Item 1 </t>
    </r>
    <r>
      <rPr>
        <sz val="12"/>
        <rFont val="Calibri"/>
        <family val="2"/>
      </rPr>
      <t>- Na apuração das disponibilidades não foram  registradas as despesas com atributo permanente “P”, cujo levantamento foi realizado pela Comissão para levantamento do passivo constituída através do ato nº 164/2019  publicado em  08/11/2019 e processo 2017.00.908.457, com o objetivo de promover o levantamento referente às dívidas constantes dos grupos Passivo Circulante e Passivo Não Circulante. Após apuração das dívidas obteve-se o montante de R$ 10.297.693,07 ( dez milhões, duzentos e noventa e sete mil, seiscentos e noventa e tres reais e sete centavos) conforme detalhamento a seguir:</t>
    </r>
  </si>
  <si>
    <t>211110202 - DIFERENÇAS DE REMUNERAÇÃO A PAGAR</t>
  </si>
  <si>
    <t>211419811 - ENCARGOS PATRONAIS SOBRE DIFERENÇAS SALARIAIS A PAGAR</t>
  </si>
  <si>
    <t>221110100 - PESSOAL A PAGAR</t>
  </si>
  <si>
    <t>221419911 - ENCARGOS PATRONAIS SOBRE DIFERENÇAS SALARIAIS A PAGAR</t>
  </si>
  <si>
    <t xml:space="preserve">      TOTAL................................................................................................................</t>
  </si>
  <si>
    <r>
      <rPr>
        <b/>
        <sz val="12"/>
        <rFont val="Calibri"/>
        <family val="2"/>
      </rPr>
      <t>Item 2</t>
    </r>
    <r>
      <rPr>
        <sz val="12"/>
        <rFont val="Calibri"/>
        <family val="2"/>
      </rPr>
      <t xml:space="preserve"> – Na coluna (b) “OBRIGAÇÕES FINANCEIRAS” estão sendo considerados os seguintes valores:</t>
    </r>
  </si>
  <si>
    <t xml:space="preserve">   000 - CAUÇÕES E VALORES RESTITUÍVEIS</t>
  </si>
  <si>
    <t>218810401 - DEPÓSITOS E CAUÇÕES</t>
  </si>
  <si>
    <t xml:space="preserve">   101 - RECURSOS ORDINÁRIOS</t>
  </si>
  <si>
    <t>218810102 - CONTRIBUIÇÃO AO RGPS</t>
  </si>
  <si>
    <t>218810104 - IMPOSTO SOBRE A RENDA RETIDO NA FONTE IRRF</t>
  </si>
  <si>
    <t>218810107 - IMPOSTOS E CONTRIBUIÇÕES DIVERSAS AOS TESOUROS ESTADUAIS E MUNICIPAIS</t>
  </si>
  <si>
    <t>218810199 - OUTROS CONSIGNATÁRIOS</t>
  </si>
  <si>
    <t>218813000 - DEPÓSITOS PENDENTES DE IDENTIFICAÇÃO</t>
  </si>
  <si>
    <t>218813300 - VALORES RESTITUÍVEIS - MAGISTRADOS INATIVOS</t>
  </si>
  <si>
    <t xml:space="preserve"> 218810401 - DEPÓSITOS E CAUÇÕES</t>
  </si>
  <si>
    <t>218810410 - DEVOLUÇÃO DE VALORES A QUEM DE DIREITO</t>
  </si>
  <si>
    <t>218810412 - VALORES RETIDOS DE FORNECEDORES POR DETERMINAÇÃO DO CONSELHO NACIONAL DE JUSTIÇA</t>
  </si>
  <si>
    <t>FUNEPJ - FUNDO DO PODER JUDICIARIO DO ES</t>
  </si>
  <si>
    <t xml:space="preserve"> 218810104 - IMPOSTO SOBRE A RENDA RETIDO NA FONTE - IRRF</t>
  </si>
  <si>
    <t>Soneide de Almeida Santos</t>
  </si>
  <si>
    <t xml:space="preserve">                              GOVERNO DO ESTADO DO ESPIRITO SANTO - PODER JUDICIÁRIO</t>
  </si>
  <si>
    <t xml:space="preserve">                            RELATÓRIO DE GESTÃO FISCAL</t>
  </si>
  <si>
    <t xml:space="preserve">                                  DEMONSTRATIVO SIMPLIFICADO DO RELATÓRIO DE GESTÃO FISCAL</t>
  </si>
  <si>
    <t xml:space="preserve">                             ORÇAMENTOS FISCAL E DA SEGURIDADE SOCIAL</t>
  </si>
  <si>
    <t xml:space="preserve">                                      JANEIRO/2019 A DEZEMBRO/2019</t>
  </si>
  <si>
    <t xml:space="preserve"> LRF, art. 48 - Anexo 6</t>
  </si>
  <si>
    <t>RECEITA CORRENTE LÍQUIDA</t>
  </si>
  <si>
    <t>VALOR ATÉ O QUADRIMESTRE</t>
  </si>
  <si>
    <t>Receita Corrente líquida</t>
  </si>
  <si>
    <t>Receita Corrente Líquida Ajustada</t>
  </si>
  <si>
    <t>% SOBRE A RCL AJUSTADA</t>
  </si>
  <si>
    <t>Despesa Total com Pessoal - DTP</t>
  </si>
  <si>
    <t>Limite Máximo (incisos I, II e III, art. 20 da LRF) - 6%</t>
  </si>
  <si>
    <t>Limite Prudencial  (parágrafo único, art. 22 da LRF) - 5,7%</t>
  </si>
  <si>
    <t xml:space="preserve">Limite de Alerta (inciso II do §1º do art. 59 da LRF) </t>
  </si>
  <si>
    <t>RESTOS A PAGAR</t>
  </si>
  <si>
    <t>RESTOS A PAGAR EMPENHADOS E NÃO LIQUIDADOS DO EXERCÍCIO</t>
  </si>
  <si>
    <t>DISPONIBILIDADE DE CAIXA</t>
  </si>
  <si>
    <t xml:space="preserve">LÍQUIDA (APÓS A INSCRIÇÃO EM </t>
  </si>
  <si>
    <t>RESTOS A PAGAR NÃO PROCESSADOS DO</t>
  </si>
  <si>
    <t>EXERCÍCIO)</t>
  </si>
  <si>
    <t>Valor Total</t>
  </si>
  <si>
    <r>
      <t>FONTE:                                                                                                                                                                                                                                                                                                                                                                                                         Despesa</t>
    </r>
    <r>
      <rPr>
        <sz val="6"/>
        <rFont val="Verdana"/>
        <family val="2"/>
      </rPr>
      <t xml:space="preserve">s:SIGEFES-Sistema Integrado de Gestão das Finanças Públicas do Espírito Santo, Demonstrativo da Despesas de Inativos e Pensionistas do Fundo Financeiro e Fundo Previdenciário elaborado pela Gerência  de Finanças do IPAJM-Instituto de Previdencia dos Servidores do Estado do Espírito Santo.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6"/>
        <rFont val="Verdana"/>
        <family val="2"/>
      </rPr>
      <t>Receitas</t>
    </r>
    <r>
      <rPr>
        <sz val="6"/>
        <rFont val="Verdana"/>
        <family val="2"/>
      </rPr>
      <t>: Os dados da Receita Corrente Líquida foram fornecidos pela Subgerência de Informações Fiscais e Contabilidade de Custos da Secretaria de Estado da Fazenda, por meio eletrônico.</t>
    </r>
  </si>
  <si>
    <t xml:space="preserve">  Des.Ronaldo Gonçalves de Sousa</t>
  </si>
  <si>
    <t xml:space="preserve">   Desembargador Presidente</t>
  </si>
  <si>
    <t xml:space="preserve">  Marcelo Tavares de Albuquerque</t>
  </si>
  <si>
    <t xml:space="preserve"> Secretário Geral </t>
  </si>
  <si>
    <t xml:space="preserve">    Jose Adriano Pereira</t>
  </si>
  <si>
    <t xml:space="preserve">           Secretária  de Finanças e Execução Orçamentária </t>
  </si>
  <si>
    <t xml:space="preserve">    Secretario de Controle Interno</t>
  </si>
  <si>
    <t>em exercício</t>
  </si>
  <si>
    <t xml:space="preserve">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</si>
  <si>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</t>
  </si>
  <si>
    <t xml:space="preserve">   </t>
  </si>
  <si>
    <t xml:space="preserve">                                              </t>
  </si>
  <si>
    <t xml:space="preserve">    </t>
  </si>
  <si>
    <t xml:space="preserve"> Vitória (ES), 30 de março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</si>
</sst>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6" formatCode="#,##0.00_ ;[Red]\-#,##0.00\ "/>
    <numFmt numFmtId="167" formatCode="#,##0.0"/>
    <numFmt numFmtId="169" formatCode="&quot;R$ &quot;#,##0.00_);[Red]\(&quot;R$ &quot;#,##0.00\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sz val="12"/>
      <color theme="2" tint="-0.89999084444715716"/>
      <name val="Arial"/>
      <family val="2"/>
    </font>
    <font>
      <sz val="6"/>
      <color theme="2" tint="-0.89999084444715716"/>
      <name val="Arial"/>
      <family val="2"/>
    </font>
    <font>
      <sz val="9"/>
      <color theme="2" tint="-0.89999084444715716"/>
      <name val="Arial"/>
      <family val="2"/>
    </font>
    <font>
      <b/>
      <sz val="9"/>
      <color theme="2" tint="-0.89999084444715716"/>
      <name val="Arial"/>
      <family val="2"/>
    </font>
    <font>
      <b/>
      <sz val="8"/>
      <color theme="2" tint="-0.89999084444715716"/>
      <name val="Calibri"/>
      <family val="2"/>
      <scheme val="minor"/>
    </font>
    <font>
      <sz val="9"/>
      <color theme="2" tint="-0.89999084444715716"/>
      <name val="Calibri"/>
      <family val="2"/>
      <scheme val="minor"/>
    </font>
    <font>
      <b/>
      <sz val="9"/>
      <color theme="2" tint="-0.89999084444715716"/>
      <name val="Calibri"/>
      <family val="2"/>
      <scheme val="minor"/>
    </font>
    <font>
      <sz val="5"/>
      <color theme="2" tint="-0.89999084444715716"/>
      <name val="Calibri"/>
      <family val="2"/>
      <scheme val="minor"/>
    </font>
    <font>
      <sz val="12"/>
      <color theme="2" tint="-0.89999084444715716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9"/>
      <name val="Calibri"/>
      <family val="2"/>
    </font>
    <font>
      <b/>
      <sz val="12"/>
      <color rgb="FF1F497D"/>
      <name val="Calibri"/>
      <family val="2"/>
    </font>
    <font>
      <sz val="10"/>
      <color theme="2" tint="-0.89999084444715716"/>
      <name val="Calibri"/>
      <family val="2"/>
      <scheme val="minor"/>
    </font>
    <font>
      <i/>
      <sz val="9"/>
      <color indexed="59"/>
      <name val="Calibri"/>
      <family val="2"/>
    </font>
    <font>
      <sz val="9"/>
      <color indexed="59"/>
      <name val="Calibri"/>
      <family val="2"/>
    </font>
    <font>
      <sz val="6"/>
      <color indexed="59"/>
      <name val="Arial"/>
      <family val="2"/>
    </font>
    <font>
      <b/>
      <sz val="6"/>
      <color indexed="59"/>
      <name val="Arial"/>
      <family val="2"/>
    </font>
    <font>
      <sz val="8"/>
      <color theme="2" tint="-0.899990844447157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5"/>
      <color rgb="FF00000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8"/>
      <color indexed="72"/>
      <name val="Tahoma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8"/>
      <color indexed="8"/>
      <name val="Arial"/>
      <family val="2"/>
    </font>
    <font>
      <sz val="8"/>
      <color theme="1"/>
      <name val="Arial"/>
      <family val="2"/>
    </font>
    <font>
      <sz val="11"/>
      <color rgb="FFFF0000"/>
      <name val="Times New Roman"/>
      <family val="1"/>
    </font>
    <font>
      <sz val="6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b/>
      <sz val="10"/>
      <name val="Calibri"/>
      <family val="2"/>
    </font>
    <font>
      <b/>
      <sz val="8"/>
      <color indexed="63"/>
      <name val="Calibri"/>
      <family val="2"/>
    </font>
    <font>
      <sz val="8"/>
      <color theme="1"/>
      <name val="Calibri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Times New Roman"/>
      <family val="1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72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Arial"/>
      <family val="2"/>
    </font>
    <font>
      <sz val="8"/>
      <name val="Verdan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6"/>
      <name val="Verdana"/>
      <family val="2"/>
    </font>
    <font>
      <b/>
      <sz val="8"/>
      <name val="Verdana"/>
      <family val="2"/>
    </font>
    <font>
      <b/>
      <sz val="6"/>
      <name val="Verdana"/>
      <family val="2"/>
    </font>
    <font>
      <sz val="12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</cellStyleXfs>
  <cellXfs count="411">
    <xf numFmtId="0" fontId="0" fillId="0" borderId="0" xfId="0"/>
    <xf numFmtId="0" fontId="2" fillId="0" borderId="0" xfId="0" applyNumberFormat="1" applyFont="1" applyFill="1" applyBorder="1" applyAlignment="1" applyProtection="1">
      <alignment vertical="top"/>
    </xf>
    <xf numFmtId="4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5" fillId="2" borderId="0" xfId="0" applyFont="1" applyFill="1"/>
    <xf numFmtId="0" fontId="7" fillId="3" borderId="0" xfId="0" applyFont="1" applyFill="1" applyBorder="1" applyAlignment="1">
      <alignment vertical="top" wrapText="1"/>
    </xf>
    <xf numFmtId="0" fontId="8" fillId="3" borderId="0" xfId="0" applyFont="1" applyFill="1" applyBorder="1" applyAlignment="1">
      <alignment vertical="top" wrapText="1"/>
    </xf>
    <xf numFmtId="0" fontId="8" fillId="3" borderId="0" xfId="0" applyFont="1" applyFill="1" applyBorder="1" applyAlignment="1">
      <alignment horizontal="right" vertical="top" wrapText="1"/>
    </xf>
    <xf numFmtId="0" fontId="2" fillId="0" borderId="0" xfId="0" applyFont="1"/>
    <xf numFmtId="4" fontId="3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5" fillId="2" borderId="4" xfId="0" applyFont="1" applyFill="1" applyBorder="1"/>
    <xf numFmtId="0" fontId="2" fillId="0" borderId="0" xfId="0" applyFont="1" applyBorder="1"/>
    <xf numFmtId="4" fontId="3" fillId="0" borderId="0" xfId="0" applyNumberFormat="1" applyFont="1" applyBorder="1"/>
    <xf numFmtId="0" fontId="8" fillId="3" borderId="1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vertical="top" wrapText="1"/>
    </xf>
    <xf numFmtId="0" fontId="8" fillId="2" borderId="0" xfId="0" applyFont="1" applyFill="1"/>
    <xf numFmtId="0" fontId="8" fillId="3" borderId="4" xfId="0" applyFont="1" applyFill="1" applyBorder="1" applyAlignment="1">
      <alignment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8" fillId="2" borderId="4" xfId="0" applyFont="1" applyFill="1" applyBorder="1"/>
    <xf numFmtId="0" fontId="10" fillId="0" borderId="0" xfId="0" applyFont="1" applyBorder="1"/>
    <xf numFmtId="4" fontId="11" fillId="0" borderId="0" xfId="0" applyNumberFormat="1" applyFont="1" applyBorder="1"/>
    <xf numFmtId="0" fontId="10" fillId="0" borderId="0" xfId="0" applyFont="1"/>
    <xf numFmtId="0" fontId="9" fillId="3" borderId="6" xfId="0" applyFont="1" applyFill="1" applyBorder="1" applyAlignment="1">
      <alignment vertical="top" wrapText="1"/>
    </xf>
    <xf numFmtId="4" fontId="9" fillId="3" borderId="1" xfId="0" applyNumberFormat="1" applyFont="1" applyFill="1" applyBorder="1" applyAlignment="1">
      <alignment horizontal="center" vertical="top" wrapText="1"/>
    </xf>
    <xf numFmtId="4" fontId="9" fillId="3" borderId="5" xfId="0" applyNumberFormat="1" applyFont="1" applyFill="1" applyBorder="1" applyAlignment="1">
      <alignment horizontal="center" vertical="top" wrapText="1"/>
    </xf>
    <xf numFmtId="0" fontId="8" fillId="2" borderId="0" xfId="0" applyFont="1" applyFill="1" applyBorder="1"/>
    <xf numFmtId="0" fontId="13" fillId="2" borderId="5" xfId="3" applyNumberFormat="1" applyFont="1" applyFill="1" applyBorder="1" applyAlignment="1">
      <alignment horizontal="left"/>
    </xf>
    <xf numFmtId="4" fontId="8" fillId="3" borderId="4" xfId="0" applyNumberFormat="1" applyFont="1" applyFill="1" applyBorder="1" applyAlignment="1">
      <alignment horizontal="center" vertical="top" wrapText="1"/>
    </xf>
    <xf numFmtId="4" fontId="8" fillId="3" borderId="5" xfId="0" applyNumberFormat="1" applyFont="1" applyFill="1" applyBorder="1" applyAlignment="1">
      <alignment horizontal="center" vertical="top" wrapText="1"/>
    </xf>
    <xf numFmtId="0" fontId="13" fillId="2" borderId="5" xfId="3" applyNumberFormat="1" applyFont="1" applyFill="1" applyBorder="1" applyAlignment="1">
      <alignment horizontal="left" wrapText="1"/>
    </xf>
    <xf numFmtId="0" fontId="14" fillId="2" borderId="5" xfId="3" applyNumberFormat="1" applyFont="1" applyFill="1" applyBorder="1" applyAlignment="1"/>
    <xf numFmtId="4" fontId="9" fillId="3" borderId="4" xfId="0" applyNumberFormat="1" applyFont="1" applyFill="1" applyBorder="1" applyAlignment="1">
      <alignment horizontal="center" vertical="top" wrapText="1"/>
    </xf>
    <xf numFmtId="0" fontId="13" fillId="2" borderId="5" xfId="3" applyNumberFormat="1" applyFont="1" applyFill="1" applyBorder="1" applyAlignment="1">
      <alignment horizontal="left" indent="1"/>
    </xf>
    <xf numFmtId="0" fontId="13" fillId="2" borderId="7" xfId="3" applyNumberFormat="1" applyFont="1" applyFill="1" applyBorder="1" applyAlignment="1">
      <alignment horizontal="left" indent="1"/>
    </xf>
    <xf numFmtId="4" fontId="8" fillId="3" borderId="7" xfId="0" applyNumberFormat="1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vertical="top" wrapText="1"/>
    </xf>
    <xf numFmtId="4" fontId="9" fillId="3" borderId="9" xfId="0" applyNumberFormat="1" applyFont="1" applyFill="1" applyBorder="1" applyAlignment="1">
      <alignment horizontal="center" vertical="top" wrapText="1"/>
    </xf>
    <xf numFmtId="4" fontId="9" fillId="3" borderId="10" xfId="0" applyNumberFormat="1" applyFont="1" applyFill="1" applyBorder="1" applyAlignment="1">
      <alignment horizontal="center" vertical="top" wrapText="1"/>
    </xf>
    <xf numFmtId="0" fontId="9" fillId="0" borderId="2" xfId="0" applyFont="1" applyBorder="1"/>
    <xf numFmtId="0" fontId="8" fillId="0" borderId="2" xfId="0" applyFont="1" applyBorder="1"/>
    <xf numFmtId="0" fontId="8" fillId="0" borderId="9" xfId="0" applyFont="1" applyBorder="1"/>
    <xf numFmtId="0" fontId="9" fillId="3" borderId="4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4" fontId="15" fillId="0" borderId="0" xfId="0" applyNumberFormat="1" applyFont="1" applyAlignment="1">
      <alignment horizontal="center"/>
    </xf>
    <xf numFmtId="4" fontId="9" fillId="3" borderId="12" xfId="0" applyNumberFormat="1" applyFont="1" applyFill="1" applyBorder="1" applyAlignment="1">
      <alignment horizontal="center" vertical="center" wrapText="1"/>
    </xf>
    <xf numFmtId="4" fontId="8" fillId="3" borderId="9" xfId="0" quotePrefix="1" applyNumberFormat="1" applyFont="1" applyFill="1" applyBorder="1" applyAlignment="1">
      <alignment horizontal="center" vertical="center" wrapText="1"/>
    </xf>
    <xf numFmtId="4" fontId="9" fillId="3" borderId="12" xfId="0" quotePrefix="1" applyNumberFormat="1" applyFont="1" applyFill="1" applyBorder="1" applyAlignment="1">
      <alignment horizontal="center" vertical="center" wrapText="1"/>
    </xf>
    <xf numFmtId="0" fontId="8" fillId="3" borderId="1" xfId="0" quotePrefix="1" applyFont="1" applyFill="1" applyBorder="1" applyAlignment="1">
      <alignment vertical="top" wrapText="1"/>
    </xf>
    <xf numFmtId="4" fontId="16" fillId="0" borderId="0" xfId="0" applyNumberFormat="1" applyFont="1"/>
    <xf numFmtId="0" fontId="9" fillId="4" borderId="2" xfId="0" applyFont="1" applyFill="1" applyBorder="1" applyAlignment="1">
      <alignment vertical="top" wrapText="1"/>
    </xf>
    <xf numFmtId="4" fontId="9" fillId="4" borderId="9" xfId="0" applyNumberFormat="1" applyFont="1" applyFill="1" applyBorder="1" applyAlignment="1">
      <alignment horizontal="center" vertical="center" wrapText="1"/>
    </xf>
    <xf numFmtId="10" fontId="9" fillId="4" borderId="11" xfId="0" applyNumberFormat="1" applyFont="1" applyFill="1" applyBorder="1" applyAlignment="1">
      <alignment horizontal="center" vertical="center" wrapText="1"/>
    </xf>
    <xf numFmtId="4" fontId="17" fillId="0" borderId="0" xfId="0" applyNumberFormat="1" applyFont="1" applyBorder="1"/>
    <xf numFmtId="4" fontId="8" fillId="3" borderId="6" xfId="0" applyNumberFormat="1" applyFont="1" applyFill="1" applyBorder="1" applyAlignment="1">
      <alignment horizontal="center" vertical="center" wrapText="1"/>
    </xf>
    <xf numFmtId="2" fontId="8" fillId="3" borderId="12" xfId="0" applyNumberFormat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top" wrapText="1"/>
    </xf>
    <xf numFmtId="4" fontId="8" fillId="3" borderId="9" xfId="0" applyNumberFormat="1" applyFont="1" applyFill="1" applyBorder="1" applyAlignment="1">
      <alignment horizontal="center" vertical="center" wrapText="1"/>
    </xf>
    <xf numFmtId="2" fontId="8" fillId="3" borderId="11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vertical="top" wrapText="1"/>
    </xf>
    <xf numFmtId="0" fontId="20" fillId="0" borderId="12" xfId="0" applyNumberFormat="1" applyFont="1" applyFill="1" applyBorder="1" applyAlignment="1" applyProtection="1">
      <alignment horizontal="left" vertical="justify"/>
    </xf>
    <xf numFmtId="0" fontId="4" fillId="0" borderId="12" xfId="0" applyNumberFormat="1" applyFont="1" applyFill="1" applyBorder="1" applyAlignment="1" applyProtection="1">
      <alignment horizontal="left" vertical="justify"/>
    </xf>
    <xf numFmtId="0" fontId="2" fillId="2" borderId="0" xfId="0" applyFont="1" applyFill="1"/>
    <xf numFmtId="0" fontId="4" fillId="2" borderId="0" xfId="0" applyFont="1" applyFill="1"/>
    <xf numFmtId="0" fontId="22" fillId="2" borderId="0" xfId="0" applyFont="1" applyFill="1"/>
    <xf numFmtId="164" fontId="22" fillId="2" borderId="0" xfId="0" applyNumberFormat="1" applyFont="1" applyFill="1"/>
    <xf numFmtId="0" fontId="22" fillId="0" borderId="0" xfId="0" applyFont="1"/>
    <xf numFmtId="0" fontId="12" fillId="0" borderId="0" xfId="0" applyNumberFormat="1" applyFont="1" applyFill="1" applyBorder="1" applyAlignment="1" applyProtection="1">
      <alignment vertical="top"/>
    </xf>
    <xf numFmtId="4" fontId="12" fillId="0" borderId="0" xfId="0" applyNumberFormat="1" applyFont="1" applyFill="1" applyBorder="1" applyAlignment="1" applyProtection="1">
      <alignment vertical="top"/>
    </xf>
    <xf numFmtId="0" fontId="23" fillId="0" borderId="0" xfId="0" applyNumberFormat="1" applyFont="1" applyFill="1" applyBorder="1" applyAlignment="1" applyProtection="1">
      <alignment horizontal="center" vertical="top"/>
    </xf>
    <xf numFmtId="4" fontId="23" fillId="0" borderId="0" xfId="0" applyNumberFormat="1" applyFont="1" applyFill="1" applyBorder="1" applyAlignment="1" applyProtection="1">
      <alignment horizontal="center" vertical="top"/>
    </xf>
    <xf numFmtId="0" fontId="23" fillId="0" borderId="0" xfId="0" applyNumberFormat="1" applyFont="1" applyFill="1" applyBorder="1" applyAlignment="1" applyProtection="1">
      <alignment horizontal="center"/>
    </xf>
    <xf numFmtId="4" fontId="23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4" fontId="12" fillId="0" borderId="0" xfId="0" applyNumberFormat="1" applyFont="1" applyFill="1" applyBorder="1" applyAlignment="1" applyProtection="1">
      <alignment horizontal="center" vertical="top"/>
    </xf>
    <xf numFmtId="0" fontId="12" fillId="0" borderId="0" xfId="3" applyFill="1"/>
    <xf numFmtId="0" fontId="13" fillId="0" borderId="0" xfId="3" applyNumberFormat="1" applyFont="1" applyFill="1" applyAlignment="1"/>
    <xf numFmtId="4" fontId="13" fillId="0" borderId="0" xfId="3" applyNumberFormat="1" applyFont="1" applyFill="1" applyAlignment="1"/>
    <xf numFmtId="4" fontId="12" fillId="0" borderId="0" xfId="3" applyNumberFormat="1" applyFill="1"/>
    <xf numFmtId="0" fontId="25" fillId="2" borderId="13" xfId="3" applyNumberFormat="1" applyFont="1" applyFill="1" applyBorder="1" applyAlignment="1"/>
    <xf numFmtId="0" fontId="25" fillId="2" borderId="0" xfId="3" applyNumberFormat="1" applyFont="1" applyFill="1" applyBorder="1" applyAlignment="1"/>
    <xf numFmtId="43" fontId="25" fillId="2" borderId="0" xfId="1" applyFont="1" applyFill="1" applyBorder="1" applyAlignment="1">
      <alignment horizontal="right" wrapText="1"/>
    </xf>
    <xf numFmtId="0" fontId="26" fillId="5" borderId="6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7" fillId="5" borderId="12" xfId="0" applyNumberFormat="1" applyFont="1" applyFill="1" applyBorder="1" applyAlignment="1" applyProtection="1">
      <alignment horizontal="center" vertical="top"/>
    </xf>
    <xf numFmtId="0" fontId="27" fillId="5" borderId="14" xfId="0" applyNumberFormat="1" applyFont="1" applyFill="1" applyBorder="1" applyAlignment="1" applyProtection="1">
      <alignment horizontal="center" vertical="top"/>
    </xf>
    <xf numFmtId="0" fontId="26" fillId="5" borderId="5" xfId="0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justify" wrapText="1"/>
    </xf>
    <xf numFmtId="0" fontId="26" fillId="5" borderId="10" xfId="0" applyFont="1" applyFill="1" applyBorder="1" applyAlignment="1">
      <alignment horizontal="center" vertical="justify" wrapText="1"/>
    </xf>
    <xf numFmtId="0" fontId="26" fillId="5" borderId="11" xfId="0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center" vertical="center" wrapText="1"/>
    </xf>
    <xf numFmtId="0" fontId="28" fillId="5" borderId="6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 applyProtection="1">
      <alignment vertical="top"/>
    </xf>
    <xf numFmtId="0" fontId="28" fillId="5" borderId="7" xfId="0" applyFont="1" applyFill="1" applyBorder="1" applyAlignment="1">
      <alignment horizontal="center" vertical="center" wrapText="1"/>
    </xf>
    <xf numFmtId="4" fontId="29" fillId="0" borderId="0" xfId="0" applyNumberFormat="1" applyFont="1" applyFill="1" applyBorder="1" applyAlignment="1" applyProtection="1">
      <alignment vertical="top"/>
    </xf>
    <xf numFmtId="0" fontId="26" fillId="5" borderId="7" xfId="0" applyFont="1" applyFill="1" applyBorder="1" applyAlignment="1">
      <alignment horizontal="center" vertical="center" wrapText="1"/>
    </xf>
    <xf numFmtId="17" fontId="30" fillId="5" borderId="7" xfId="0" applyNumberFormat="1" applyFont="1" applyFill="1" applyBorder="1" applyAlignment="1" applyProtection="1">
      <alignment horizontal="center" vertical="top"/>
    </xf>
    <xf numFmtId="0" fontId="30" fillId="4" borderId="10" xfId="3" applyNumberFormat="1" applyFont="1" applyFill="1" applyBorder="1" applyAlignment="1">
      <alignment horizontal="center" vertical="top" wrapText="1"/>
    </xf>
    <xf numFmtId="0" fontId="27" fillId="0" borderId="4" xfId="3" applyNumberFormat="1" applyFont="1" applyFill="1" applyBorder="1" applyAlignment="1"/>
    <xf numFmtId="4" fontId="27" fillId="0" borderId="1" xfId="3" applyNumberFormat="1" applyFont="1" applyFill="1" applyBorder="1" applyAlignment="1"/>
    <xf numFmtId="4" fontId="27" fillId="0" borderId="6" xfId="3" applyNumberFormat="1" applyFont="1" applyFill="1" applyBorder="1" applyAlignment="1"/>
    <xf numFmtId="4" fontId="31" fillId="6" borderId="0" xfId="0" applyNumberFormat="1" applyFont="1" applyFill="1" applyBorder="1" applyAlignment="1">
      <alignment horizontal="right" vertical="top" wrapText="1"/>
    </xf>
    <xf numFmtId="4" fontId="12" fillId="0" borderId="0" xfId="3" applyNumberFormat="1" applyFill="1" applyBorder="1"/>
    <xf numFmtId="0" fontId="27" fillId="0" borderId="4" xfId="3" applyNumberFormat="1" applyFont="1" applyFill="1" applyBorder="1" applyAlignment="1">
      <alignment horizontal="left"/>
    </xf>
    <xf numFmtId="4" fontId="27" fillId="0" borderId="5" xfId="0" applyNumberFormat="1" applyFont="1" applyFill="1" applyBorder="1" applyAlignment="1" applyProtection="1">
      <alignment horizontal="right" vertical="top"/>
    </xf>
    <xf numFmtId="4" fontId="27" fillId="0" borderId="5" xfId="3" applyNumberFormat="1" applyFont="1" applyFill="1" applyBorder="1" applyAlignment="1"/>
    <xf numFmtId="0" fontId="12" fillId="0" borderId="0" xfId="3" applyFill="1" applyBorder="1"/>
    <xf numFmtId="0" fontId="25" fillId="0" borderId="4" xfId="3" applyNumberFormat="1" applyFont="1" applyFill="1" applyBorder="1" applyAlignment="1">
      <alignment horizontal="left"/>
    </xf>
    <xf numFmtId="4" fontId="25" fillId="0" borderId="5" xfId="0" applyNumberFormat="1" applyFont="1" applyFill="1" applyBorder="1" applyAlignment="1">
      <alignment horizontal="right"/>
    </xf>
    <xf numFmtId="4" fontId="25" fillId="0" borderId="5" xfId="3" applyNumberFormat="1" applyFont="1" applyFill="1" applyBorder="1" applyAlignment="1"/>
    <xf numFmtId="0" fontId="12" fillId="2" borderId="0" xfId="3" applyFill="1"/>
    <xf numFmtId="0" fontId="27" fillId="2" borderId="4" xfId="3" applyNumberFormat="1" applyFont="1" applyFill="1" applyBorder="1" applyAlignment="1">
      <alignment horizontal="left"/>
    </xf>
    <xf numFmtId="4" fontId="27" fillId="2" borderId="5" xfId="3" applyNumberFormat="1" applyFont="1" applyFill="1" applyBorder="1" applyAlignment="1"/>
    <xf numFmtId="4" fontId="25" fillId="2" borderId="5" xfId="3" applyNumberFormat="1" applyFont="1" applyFill="1" applyBorder="1" applyAlignment="1"/>
    <xf numFmtId="4" fontId="12" fillId="2" borderId="0" xfId="3" applyNumberFormat="1" applyFill="1" applyBorder="1"/>
    <xf numFmtId="0" fontId="12" fillId="2" borderId="0" xfId="3" applyFill="1" applyBorder="1"/>
    <xf numFmtId="4" fontId="25" fillId="0" borderId="5" xfId="0" applyNumberFormat="1" applyFont="1" applyFill="1" applyBorder="1" applyAlignment="1" applyProtection="1">
      <alignment horizontal="right" vertical="top"/>
    </xf>
    <xf numFmtId="4" fontId="25" fillId="0" borderId="4" xfId="0" applyNumberFormat="1" applyFont="1" applyFill="1" applyBorder="1" applyAlignment="1" applyProtection="1">
      <alignment horizontal="right" vertical="top"/>
    </xf>
    <xf numFmtId="43" fontId="25" fillId="0" borderId="5" xfId="0" applyNumberFormat="1" applyFont="1" applyBorder="1"/>
    <xf numFmtId="4" fontId="25" fillId="0" borderId="15" xfId="0" applyNumberFormat="1" applyFont="1" applyFill="1" applyBorder="1" applyAlignment="1" applyProtection="1">
      <alignment horizontal="right" vertical="top"/>
    </xf>
    <xf numFmtId="43" fontId="25" fillId="6" borderId="5" xfId="1" applyFont="1" applyFill="1" applyBorder="1" applyAlignment="1">
      <alignment horizontal="right" wrapText="1"/>
    </xf>
    <xf numFmtId="4" fontId="25" fillId="0" borderId="4" xfId="3" applyNumberFormat="1" applyFont="1" applyFill="1" applyBorder="1" applyAlignment="1"/>
    <xf numFmtId="0" fontId="25" fillId="0" borderId="4" xfId="3" applyNumberFormat="1" applyFont="1" applyFill="1" applyBorder="1" applyAlignment="1">
      <alignment horizontal="left" wrapText="1"/>
    </xf>
    <xf numFmtId="4" fontId="0" fillId="0" borderId="0" xfId="0" applyNumberFormat="1" applyFill="1" applyBorder="1" applyAlignment="1">
      <alignment horizontal="center"/>
    </xf>
    <xf numFmtId="0" fontId="25" fillId="0" borderId="4" xfId="3" applyNumberFormat="1" applyFont="1" applyFill="1" applyBorder="1" applyAlignment="1">
      <alignment horizontal="left" indent="1"/>
    </xf>
    <xf numFmtId="4" fontId="25" fillId="0" borderId="5" xfId="0" applyNumberFormat="1" applyFont="1" applyFill="1" applyBorder="1" applyAlignment="1">
      <alignment horizontal="right" vertical="center"/>
    </xf>
    <xf numFmtId="166" fontId="25" fillId="0" borderId="5" xfId="0" applyNumberFormat="1" applyFont="1" applyFill="1" applyBorder="1"/>
    <xf numFmtId="4" fontId="25" fillId="0" borderId="15" xfId="3" applyNumberFormat="1" applyFont="1" applyFill="1" applyBorder="1" applyAlignment="1"/>
    <xf numFmtId="0" fontId="32" fillId="0" borderId="0" xfId="3" applyFont="1" applyFill="1"/>
    <xf numFmtId="0" fontId="25" fillId="0" borderId="8" xfId="3" applyNumberFormat="1" applyFont="1" applyFill="1" applyBorder="1" applyAlignment="1">
      <alignment horizontal="left" wrapText="1" indent="1"/>
    </xf>
    <xf numFmtId="4" fontId="25" fillId="0" borderId="7" xfId="0" applyNumberFormat="1" applyFont="1" applyFill="1" applyBorder="1" applyAlignment="1" applyProtection="1">
      <alignment vertical="top"/>
    </xf>
    <xf numFmtId="4" fontId="25" fillId="0" borderId="7" xfId="3" applyNumberFormat="1" applyFont="1" applyFill="1" applyBorder="1" applyAlignment="1">
      <alignment vertical="top"/>
    </xf>
    <xf numFmtId="4" fontId="32" fillId="0" borderId="0" xfId="3" applyNumberFormat="1" applyFont="1" applyFill="1" applyBorder="1"/>
    <xf numFmtId="0" fontId="32" fillId="0" borderId="0" xfId="3" applyFont="1" applyFill="1" applyBorder="1"/>
    <xf numFmtId="0" fontId="25" fillId="4" borderId="4" xfId="3" applyNumberFormat="1" applyFont="1" applyFill="1" applyBorder="1" applyAlignment="1"/>
    <xf numFmtId="4" fontId="25" fillId="4" borderId="7" xfId="3" applyNumberFormat="1" applyFont="1" applyFill="1" applyBorder="1" applyAlignment="1"/>
    <xf numFmtId="0" fontId="25" fillId="2" borderId="2" xfId="3" applyNumberFormat="1" applyFont="1" applyFill="1" applyBorder="1" applyAlignment="1"/>
    <xf numFmtId="0" fontId="25" fillId="2" borderId="11" xfId="3" applyNumberFormat="1" applyFont="1" applyFill="1" applyBorder="1" applyAlignment="1"/>
    <xf numFmtId="0" fontId="25" fillId="0" borderId="11" xfId="3" applyNumberFormat="1" applyFont="1" applyFill="1" applyBorder="1" applyAlignment="1"/>
    <xf numFmtId="4" fontId="25" fillId="0" borderId="11" xfId="3" applyNumberFormat="1" applyFont="1" applyFill="1" applyBorder="1" applyAlignment="1"/>
    <xf numFmtId="0" fontId="25" fillId="0" borderId="3" xfId="3" applyNumberFormat="1" applyFont="1" applyFill="1" applyBorder="1" applyAlignment="1"/>
    <xf numFmtId="0" fontId="27" fillId="4" borderId="2" xfId="3" applyNumberFormat="1" applyFont="1" applyFill="1" applyBorder="1" applyAlignment="1">
      <alignment horizontal="center"/>
    </xf>
    <xf numFmtId="0" fontId="27" fillId="4" borderId="0" xfId="3" applyNumberFormat="1" applyFont="1" applyFill="1" applyBorder="1" applyAlignment="1">
      <alignment horizontal="center"/>
    </xf>
    <xf numFmtId="0" fontId="27" fillId="4" borderId="11" xfId="3" applyNumberFormat="1" applyFont="1" applyFill="1" applyBorder="1" applyAlignment="1"/>
    <xf numFmtId="4" fontId="27" fillId="4" borderId="11" xfId="3" applyNumberFormat="1" applyFont="1" applyFill="1" applyBorder="1" applyAlignment="1"/>
    <xf numFmtId="0" fontId="27" fillId="4" borderId="3" xfId="3" applyNumberFormat="1" applyFont="1" applyFill="1" applyBorder="1" applyAlignment="1"/>
    <xf numFmtId="4" fontId="26" fillId="0" borderId="3" xfId="0" applyNumberFormat="1" applyFont="1" applyBorder="1"/>
    <xf numFmtId="0" fontId="27" fillId="0" borderId="2" xfId="3" applyNumberFormat="1" applyFont="1" applyFill="1" applyBorder="1" applyAlignment="1">
      <alignment horizontal="center"/>
    </xf>
    <xf numFmtId="0" fontId="27" fillId="0" borderId="11" xfId="3" applyNumberFormat="1" applyFont="1" applyFill="1" applyBorder="1" applyAlignment="1"/>
    <xf numFmtId="0" fontId="27" fillId="0" borderId="3" xfId="3" applyNumberFormat="1" applyFont="1" applyFill="1" applyBorder="1" applyAlignment="1"/>
    <xf numFmtId="4" fontId="32" fillId="0" borderId="0" xfId="3" applyNumberFormat="1" applyFont="1" applyFill="1"/>
    <xf numFmtId="4" fontId="25" fillId="2" borderId="11" xfId="3" applyNumberFormat="1" applyFont="1" applyFill="1" applyBorder="1" applyAlignment="1"/>
    <xf numFmtId="49" fontId="25" fillId="2" borderId="2" xfId="3" applyNumberFormat="1" applyFont="1" applyFill="1" applyBorder="1" applyAlignment="1"/>
    <xf numFmtId="4" fontId="27" fillId="2" borderId="11" xfId="3" applyNumberFormat="1" applyFont="1" applyFill="1" applyBorder="1" applyAlignment="1"/>
    <xf numFmtId="0" fontId="25" fillId="4" borderId="2" xfId="3" applyNumberFormat="1" applyFont="1" applyFill="1" applyBorder="1" applyAlignment="1"/>
    <xf numFmtId="4" fontId="25" fillId="4" borderId="11" xfId="3" applyNumberFormat="1" applyFont="1" applyFill="1" applyBorder="1" applyAlignment="1"/>
    <xf numFmtId="10" fontId="27" fillId="4" borderId="2" xfId="3" applyNumberFormat="1" applyFont="1" applyFill="1" applyBorder="1" applyAlignment="1">
      <alignment horizontal="center"/>
    </xf>
    <xf numFmtId="10" fontId="27" fillId="4" borderId="11" xfId="3" applyNumberFormat="1" applyFont="1" applyFill="1" applyBorder="1" applyAlignment="1"/>
    <xf numFmtId="10" fontId="27" fillId="4" borderId="3" xfId="3" applyNumberFormat="1" applyFont="1" applyFill="1" applyBorder="1" applyAlignment="1"/>
    <xf numFmtId="167" fontId="23" fillId="3" borderId="2" xfId="0" applyNumberFormat="1" applyFont="1" applyFill="1" applyBorder="1" applyAlignment="1">
      <alignment horizontal="center" vertical="center" wrapText="1"/>
    </xf>
    <xf numFmtId="167" fontId="23" fillId="3" borderId="11" xfId="0" applyNumberFormat="1" applyFont="1" applyFill="1" applyBorder="1" applyAlignment="1">
      <alignment vertical="center" wrapText="1"/>
    </xf>
    <xf numFmtId="167" fontId="23" fillId="3" borderId="3" xfId="0" applyNumberFormat="1" applyFont="1" applyFill="1" applyBorder="1" applyAlignment="1">
      <alignment vertical="center" wrapText="1"/>
    </xf>
    <xf numFmtId="0" fontId="33" fillId="2" borderId="12" xfId="3" applyNumberFormat="1" applyFont="1" applyFill="1" applyBorder="1" applyAlignment="1"/>
    <xf numFmtId="0" fontId="33" fillId="2" borderId="0" xfId="3" applyNumberFormat="1" applyFont="1" applyFill="1" applyBorder="1" applyAlignment="1"/>
    <xf numFmtId="0" fontId="36" fillId="2" borderId="0" xfId="3" applyNumberFormat="1" applyFont="1" applyFill="1" applyBorder="1" applyAlignment="1"/>
    <xf numFmtId="4" fontId="12" fillId="0" borderId="0" xfId="0" applyNumberFormat="1" applyFont="1" applyFill="1" applyBorder="1" applyAlignment="1">
      <alignment horizontal="center"/>
    </xf>
    <xf numFmtId="0" fontId="13" fillId="0" borderId="0" xfId="3" applyNumberFormat="1" applyFont="1" applyFill="1" applyBorder="1" applyAlignment="1">
      <alignment horizontal="left" wrapText="1"/>
    </xf>
    <xf numFmtId="4" fontId="13" fillId="0" borderId="0" xfId="3" applyNumberFormat="1" applyFont="1" applyFill="1" applyBorder="1" applyAlignment="1"/>
    <xf numFmtId="4" fontId="25" fillId="0" borderId="0" xfId="3" applyNumberFormat="1" applyFont="1" applyFill="1" applyBorder="1"/>
    <xf numFmtId="4" fontId="13" fillId="0" borderId="0" xfId="0" applyNumberFormat="1" applyFont="1" applyFill="1" applyBorder="1" applyAlignment="1" applyProtection="1">
      <alignment vertical="top"/>
    </xf>
    <xf numFmtId="4" fontId="29" fillId="0" borderId="0" xfId="3" applyNumberFormat="1" applyFont="1" applyFill="1" applyBorder="1"/>
    <xf numFmtId="4" fontId="32" fillId="0" borderId="0" xfId="2" applyNumberFormat="1" applyFont="1" applyFill="1" applyBorder="1"/>
    <xf numFmtId="4" fontId="37" fillId="0" borderId="0" xfId="3" applyNumberFormat="1" applyFont="1" applyFill="1" applyBorder="1" applyAlignment="1"/>
    <xf numFmtId="4" fontId="12" fillId="0" borderId="0" xfId="0" applyNumberFormat="1" applyFont="1" applyFill="1" applyBorder="1" applyAlignment="1">
      <alignment horizontal="right"/>
    </xf>
    <xf numFmtId="0" fontId="25" fillId="0" borderId="0" xfId="3" applyFont="1" applyFill="1"/>
    <xf numFmtId="0" fontId="12" fillId="0" borderId="0" xfId="0" applyNumberFormat="1" applyFont="1" applyFill="1" applyBorder="1" applyAlignment="1" applyProtection="1">
      <alignment vertical="center"/>
    </xf>
    <xf numFmtId="0" fontId="23" fillId="0" borderId="0" xfId="0" applyNumberFormat="1" applyFont="1" applyFill="1" applyBorder="1" applyAlignment="1" applyProtection="1">
      <alignment vertical="top"/>
    </xf>
    <xf numFmtId="0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>
      <alignment vertical="top"/>
    </xf>
    <xf numFmtId="0" fontId="24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horizontal="left" vertical="top"/>
    </xf>
    <xf numFmtId="4" fontId="12" fillId="0" borderId="0" xfId="0" applyNumberFormat="1" applyFont="1" applyFill="1" applyBorder="1" applyAlignment="1" applyProtection="1">
      <alignment horizontal="left" vertical="top"/>
    </xf>
    <xf numFmtId="0" fontId="12" fillId="0" borderId="0" xfId="0" applyNumberFormat="1" applyFont="1" applyFill="1" applyBorder="1" applyAlignment="1" applyProtection="1">
      <alignment horizontal="left" vertical="top"/>
    </xf>
    <xf numFmtId="43" fontId="24" fillId="0" borderId="0" xfId="0" applyNumberFormat="1" applyFont="1" applyFill="1" applyBorder="1" applyAlignment="1" applyProtection="1">
      <alignment horizontal="left" vertical="top"/>
    </xf>
    <xf numFmtId="0" fontId="23" fillId="0" borderId="0" xfId="0" applyNumberFormat="1" applyFont="1" applyFill="1" applyBorder="1" applyAlignment="1" applyProtection="1">
      <alignment horizontal="left" vertical="top"/>
    </xf>
    <xf numFmtId="0" fontId="24" fillId="0" borderId="0" xfId="0" applyNumberFormat="1" applyFont="1" applyFill="1" applyBorder="1" applyAlignment="1" applyProtection="1">
      <alignment horizontal="center" vertical="top"/>
    </xf>
    <xf numFmtId="0" fontId="13" fillId="0" borderId="0" xfId="0" applyFont="1" applyFill="1" applyAlignment="1"/>
    <xf numFmtId="0" fontId="38" fillId="0" borderId="13" xfId="0" applyFont="1" applyFill="1" applyBorder="1" applyAlignment="1"/>
    <xf numFmtId="0" fontId="39" fillId="0" borderId="13" xfId="0" applyFont="1" applyFill="1" applyBorder="1" applyAlignment="1"/>
    <xf numFmtId="0" fontId="39" fillId="0" borderId="13" xfId="0" applyFont="1" applyFill="1" applyBorder="1" applyAlignment="1">
      <alignment vertical="center"/>
    </xf>
    <xf numFmtId="169" fontId="39" fillId="0" borderId="13" xfId="0" applyNumberFormat="1" applyFont="1" applyFill="1" applyBorder="1" applyAlignment="1">
      <alignment horizontal="right"/>
    </xf>
    <xf numFmtId="4" fontId="13" fillId="0" borderId="0" xfId="0" applyNumberFormat="1" applyFont="1" applyFill="1" applyAlignment="1"/>
    <xf numFmtId="0" fontId="40" fillId="5" borderId="5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/>
    </xf>
    <xf numFmtId="0" fontId="40" fillId="5" borderId="13" xfId="0" applyFont="1" applyFill="1" applyBorder="1" applyAlignment="1">
      <alignment horizontal="center" vertical="center"/>
    </xf>
    <xf numFmtId="0" fontId="40" fillId="5" borderId="10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justify"/>
    </xf>
    <xf numFmtId="0" fontId="41" fillId="5" borderId="5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 wrapText="1"/>
    </xf>
    <xf numFmtId="0" fontId="40" fillId="5" borderId="2" xfId="0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 wrapText="1"/>
    </xf>
    <xf numFmtId="0" fontId="40" fillId="5" borderId="6" xfId="0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/>
    <xf numFmtId="0" fontId="41" fillId="5" borderId="7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/>
    </xf>
    <xf numFmtId="0" fontId="40" fillId="5" borderId="7" xfId="0" applyFont="1" applyFill="1" applyBorder="1" applyAlignment="1">
      <alignment horizontal="center" vertical="justify"/>
    </xf>
    <xf numFmtId="0" fontId="40" fillId="0" borderId="6" xfId="0" applyNumberFormat="1" applyFont="1" applyFill="1" applyBorder="1" applyAlignment="1">
      <alignment vertical="center"/>
    </xf>
    <xf numFmtId="4" fontId="42" fillId="0" borderId="6" xfId="0" applyNumberFormat="1" applyFont="1" applyFill="1" applyBorder="1" applyAlignment="1">
      <alignment horizontal="right" vertical="center"/>
    </xf>
    <xf numFmtId="4" fontId="40" fillId="0" borderId="6" xfId="0" applyNumberFormat="1" applyFont="1" applyFill="1" applyBorder="1" applyAlignment="1">
      <alignment horizontal="right" vertical="center"/>
    </xf>
    <xf numFmtId="4" fontId="42" fillId="0" borderId="5" xfId="0" applyNumberFormat="1" applyFont="1" applyFill="1" applyBorder="1" applyAlignment="1">
      <alignment horizontal="right" vertical="center"/>
    </xf>
    <xf numFmtId="4" fontId="39" fillId="0" borderId="5" xfId="1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/>
    <xf numFmtId="0" fontId="40" fillId="0" borderId="1" xfId="0" applyNumberFormat="1" applyFont="1" applyFill="1" applyBorder="1" applyAlignment="1">
      <alignment vertical="center"/>
    </xf>
    <xf numFmtId="4" fontId="40" fillId="0" borderId="14" xfId="0" applyNumberFormat="1" applyFont="1" applyFill="1" applyBorder="1" applyAlignment="1">
      <alignment horizontal="right" vertical="center"/>
    </xf>
    <xf numFmtId="0" fontId="39" fillId="0" borderId="4" xfId="0" applyNumberFormat="1" applyFont="1" applyFill="1" applyBorder="1" applyAlignment="1">
      <alignment vertical="center"/>
    </xf>
    <xf numFmtId="4" fontId="39" fillId="0" borderId="4" xfId="0" applyNumberFormat="1" applyFont="1" applyFill="1" applyBorder="1" applyAlignment="1">
      <alignment horizontal="right" vertical="center"/>
    </xf>
    <xf numFmtId="4" fontId="39" fillId="0" borderId="5" xfId="0" applyNumberFormat="1" applyFont="1" applyFill="1" applyBorder="1" applyAlignment="1">
      <alignment horizontal="right" vertical="center"/>
    </xf>
    <xf numFmtId="4" fontId="39" fillId="0" borderId="0" xfId="1" applyNumberFormat="1" applyFont="1" applyFill="1" applyBorder="1" applyAlignment="1">
      <alignment horizontal="right" vertical="center"/>
    </xf>
    <xf numFmtId="4" fontId="39" fillId="0" borderId="15" xfId="0" applyNumberFormat="1" applyFont="1" applyFill="1" applyBorder="1" applyAlignment="1">
      <alignment horizontal="right" vertical="center"/>
    </xf>
    <xf numFmtId="4" fontId="39" fillId="0" borderId="15" xfId="1" applyNumberFormat="1" applyFont="1" applyFill="1" applyBorder="1" applyAlignment="1">
      <alignment horizontal="right" vertical="center"/>
    </xf>
    <xf numFmtId="4" fontId="39" fillId="0" borderId="7" xfId="1" applyNumberFormat="1" applyFont="1" applyFill="1" applyBorder="1" applyAlignment="1">
      <alignment horizontal="right" vertical="center"/>
    </xf>
    <xf numFmtId="0" fontId="42" fillId="0" borderId="6" xfId="0" applyNumberFormat="1" applyFont="1" applyFill="1" applyBorder="1" applyAlignment="1">
      <alignment vertical="center"/>
    </xf>
    <xf numFmtId="43" fontId="40" fillId="0" borderId="9" xfId="0" applyNumberFormat="1" applyFont="1" applyFill="1" applyBorder="1" applyAlignment="1">
      <alignment horizontal="right" vertical="center"/>
    </xf>
    <xf numFmtId="43" fontId="40" fillId="0" borderId="6" xfId="0" applyNumberFormat="1" applyFont="1" applyFill="1" applyBorder="1" applyAlignment="1">
      <alignment horizontal="right" vertical="center"/>
    </xf>
    <xf numFmtId="43" fontId="40" fillId="0" borderId="14" xfId="0" applyNumberFormat="1" applyFont="1" applyFill="1" applyBorder="1" applyAlignment="1">
      <alignment horizontal="right" vertical="center"/>
    </xf>
    <xf numFmtId="0" fontId="39" fillId="0" borderId="6" xfId="0" applyNumberFormat="1" applyFont="1" applyFill="1" applyBorder="1" applyAlignment="1">
      <alignment vertical="center" wrapText="1"/>
    </xf>
    <xf numFmtId="4" fontId="39" fillId="0" borderId="4" xfId="1" applyNumberFormat="1" applyFont="1" applyFill="1" applyBorder="1" applyAlignment="1">
      <alignment horizontal="right" vertical="center"/>
    </xf>
    <xf numFmtId="4" fontId="39" fillId="0" borderId="6" xfId="1" applyNumberFormat="1" applyFont="1" applyFill="1" applyBorder="1" applyAlignment="1">
      <alignment horizontal="right" vertical="center"/>
    </xf>
    <xf numFmtId="4" fontId="39" fillId="0" borderId="12" xfId="1" applyNumberFormat="1" applyFont="1" applyFill="1" applyBorder="1" applyAlignment="1">
      <alignment horizontal="right" vertical="center"/>
    </xf>
    <xf numFmtId="4" fontId="39" fillId="0" borderId="1" xfId="1" applyNumberFormat="1" applyFont="1" applyFill="1" applyBorder="1" applyAlignment="1">
      <alignment horizontal="right" vertical="center"/>
    </xf>
    <xf numFmtId="0" fontId="39" fillId="0" borderId="5" xfId="0" applyNumberFormat="1" applyFont="1" applyFill="1" applyBorder="1" applyAlignment="1">
      <alignment vertical="center" wrapText="1"/>
    </xf>
    <xf numFmtId="0" fontId="40" fillId="0" borderId="5" xfId="0" applyNumberFormat="1" applyFont="1" applyFill="1" applyBorder="1" applyAlignment="1">
      <alignment vertical="center"/>
    </xf>
    <xf numFmtId="4" fontId="40" fillId="0" borderId="15" xfId="0" applyNumberFormat="1" applyFont="1" applyFill="1" applyBorder="1" applyAlignment="1">
      <alignment horizontal="right" vertical="center"/>
    </xf>
    <xf numFmtId="4" fontId="40" fillId="0" borderId="0" xfId="0" applyNumberFormat="1" applyFont="1" applyFill="1" applyBorder="1" applyAlignment="1">
      <alignment horizontal="right" vertical="center"/>
    </xf>
    <xf numFmtId="4" fontId="40" fillId="0" borderId="5" xfId="0" applyNumberFormat="1" applyFont="1" applyFill="1" applyBorder="1" applyAlignment="1">
      <alignment horizontal="right" vertical="center"/>
    </xf>
    <xf numFmtId="4" fontId="40" fillId="0" borderId="4" xfId="0" applyNumberFormat="1" applyFont="1" applyFill="1" applyBorder="1" applyAlignment="1">
      <alignment horizontal="right" vertical="center"/>
    </xf>
    <xf numFmtId="4" fontId="39" fillId="0" borderId="0" xfId="0" applyNumberFormat="1" applyFont="1" applyFill="1" applyBorder="1" applyAlignment="1">
      <alignment horizontal="right" vertical="center"/>
    </xf>
    <xf numFmtId="39" fontId="39" fillId="0" borderId="4" xfId="0" applyNumberFormat="1" applyFont="1" applyFill="1" applyBorder="1" applyAlignment="1">
      <alignment horizontal="right" vertical="center"/>
    </xf>
    <xf numFmtId="0" fontId="39" fillId="0" borderId="8" xfId="0" applyNumberFormat="1" applyFont="1" applyFill="1" applyBorder="1" applyAlignment="1">
      <alignment vertical="center"/>
    </xf>
    <xf numFmtId="4" fontId="39" fillId="0" borderId="7" xfId="0" applyNumberFormat="1" applyFont="1" applyFill="1" applyBorder="1" applyAlignment="1">
      <alignment horizontal="right" vertical="center"/>
    </xf>
    <xf numFmtId="4" fontId="43" fillId="0" borderId="13" xfId="0" applyNumberFormat="1" applyFont="1" applyFill="1" applyBorder="1" applyAlignment="1">
      <alignment horizontal="right" vertical="center"/>
    </xf>
    <xf numFmtId="4" fontId="43" fillId="0" borderId="7" xfId="0" applyNumberFormat="1" applyFont="1" applyFill="1" applyBorder="1" applyAlignment="1">
      <alignment horizontal="right" vertical="center"/>
    </xf>
    <xf numFmtId="4" fontId="39" fillId="0" borderId="10" xfId="1" applyNumberFormat="1" applyFont="1" applyFill="1" applyBorder="1" applyAlignment="1">
      <alignment horizontal="right" vertical="center"/>
    </xf>
    <xf numFmtId="39" fontId="39" fillId="0" borderId="8" xfId="0" applyNumberFormat="1" applyFont="1" applyFill="1" applyBorder="1" applyAlignment="1">
      <alignment horizontal="right" vertical="center"/>
    </xf>
    <xf numFmtId="0" fontId="40" fillId="7" borderId="9" xfId="0" applyNumberFormat="1" applyFont="1" applyFill="1" applyBorder="1" applyAlignment="1">
      <alignment vertical="center"/>
    </xf>
    <xf numFmtId="4" fontId="40" fillId="7" borderId="9" xfId="0" applyNumberFormat="1" applyFont="1" applyFill="1" applyBorder="1" applyAlignment="1">
      <alignment horizontal="right" vertical="center"/>
    </xf>
    <xf numFmtId="4" fontId="40" fillId="7" borderId="7" xfId="0" applyNumberFormat="1" applyFont="1" applyFill="1" applyBorder="1" applyAlignment="1">
      <alignment horizontal="right" vertical="center"/>
    </xf>
    <xf numFmtId="0" fontId="44" fillId="0" borderId="0" xfId="0" applyNumberFormat="1" applyFont="1" applyFill="1" applyBorder="1" applyAlignment="1" applyProtection="1">
      <alignment vertical="top"/>
    </xf>
    <xf numFmtId="0" fontId="44" fillId="0" borderId="0" xfId="0" applyNumberFormat="1" applyFont="1" applyFill="1" applyBorder="1" applyAlignment="1" applyProtection="1">
      <alignment vertical="center"/>
    </xf>
    <xf numFmtId="0" fontId="46" fillId="0" borderId="0" xfId="0" applyFont="1" applyFill="1" applyAlignment="1">
      <alignment horizontal="left" wrapText="1"/>
    </xf>
    <xf numFmtId="0" fontId="46" fillId="0" borderId="0" xfId="0" applyFont="1" applyFill="1" applyAlignment="1">
      <alignment horizontal="left" vertical="center" wrapText="1"/>
    </xf>
    <xf numFmtId="0" fontId="47" fillId="0" borderId="0" xfId="0" applyFont="1" applyFill="1" applyAlignment="1">
      <alignment horizontal="left" vertical="justify"/>
    </xf>
    <xf numFmtId="0" fontId="47" fillId="0" borderId="0" xfId="0" applyFont="1" applyFill="1" applyAlignment="1">
      <alignment horizontal="justify" vertical="justify"/>
    </xf>
    <xf numFmtId="0" fontId="47" fillId="0" borderId="0" xfId="0" applyFont="1" applyFill="1" applyAlignment="1">
      <alignment horizontal="justify" vertical="center"/>
    </xf>
    <xf numFmtId="8" fontId="38" fillId="0" borderId="0" xfId="0" applyNumberFormat="1" applyFont="1" applyFill="1" applyAlignment="1">
      <alignment horizontal="right"/>
    </xf>
    <xf numFmtId="0" fontId="48" fillId="0" borderId="0" xfId="0" applyFont="1" applyFill="1" applyAlignment="1">
      <alignment horizontal="justify" vertical="justify"/>
    </xf>
    <xf numFmtId="0" fontId="39" fillId="0" borderId="2" xfId="0" applyFont="1" applyFill="1" applyBorder="1" applyAlignment="1">
      <alignment horizontal="left" vertical="center" wrapText="1"/>
    </xf>
    <xf numFmtId="0" fontId="39" fillId="0" borderId="11" xfId="0" applyFont="1" applyFill="1" applyBorder="1" applyAlignment="1">
      <alignment horizontal="left" vertical="center" wrapText="1"/>
    </xf>
    <xf numFmtId="0" fontId="39" fillId="0" borderId="3" xfId="0" applyFont="1" applyFill="1" applyBorder="1" applyAlignment="1">
      <alignment horizontal="left" vertical="center" wrapText="1"/>
    </xf>
    <xf numFmtId="4" fontId="13" fillId="0" borderId="9" xfId="0" applyNumberFormat="1" applyFont="1" applyFill="1" applyBorder="1" applyAlignment="1">
      <alignment horizontal="right" vertical="center"/>
    </xf>
    <xf numFmtId="4" fontId="49" fillId="0" borderId="0" xfId="0" applyNumberFormat="1" applyFont="1" applyFill="1" applyAlignment="1">
      <alignment horizontal="right" vertical="justify"/>
    </xf>
    <xf numFmtId="4" fontId="49" fillId="0" borderId="0" xfId="0" applyNumberFormat="1" applyFont="1" applyAlignment="1">
      <alignment horizontal="right"/>
    </xf>
    <xf numFmtId="0" fontId="40" fillId="4" borderId="2" xfId="0" applyFont="1" applyFill="1" applyBorder="1" applyAlignment="1">
      <alignment horizontal="left" vertical="center"/>
    </xf>
    <xf numFmtId="0" fontId="40" fillId="4" borderId="11" xfId="0" applyFont="1" applyFill="1" applyBorder="1" applyAlignment="1">
      <alignment horizontal="left" vertical="center"/>
    </xf>
    <xf numFmtId="0" fontId="40" fillId="4" borderId="3" xfId="0" applyFont="1" applyFill="1" applyBorder="1" applyAlignment="1">
      <alignment horizontal="left" vertical="center"/>
    </xf>
    <xf numFmtId="4" fontId="14" fillId="4" borderId="9" xfId="0" applyNumberFormat="1" applyFont="1" applyFill="1" applyBorder="1" applyAlignment="1">
      <alignment horizontal="right" vertical="center"/>
    </xf>
    <xf numFmtId="4" fontId="48" fillId="0" borderId="0" xfId="0" applyNumberFormat="1" applyFont="1" applyFill="1" applyAlignment="1">
      <alignment horizontal="justify" vertical="justify"/>
    </xf>
    <xf numFmtId="0" fontId="13" fillId="0" borderId="0" xfId="0" applyFont="1" applyFill="1" applyAlignment="1">
      <alignment vertical="center"/>
    </xf>
    <xf numFmtId="0" fontId="48" fillId="0" borderId="0" xfId="0" applyFont="1" applyFill="1" applyAlignment="1">
      <alignment horizontal="justify" vertical="center"/>
    </xf>
    <xf numFmtId="0" fontId="48" fillId="0" borderId="0" xfId="0" applyFont="1" applyFill="1" applyBorder="1" applyAlignment="1">
      <alignment horizontal="justify" vertical="justify"/>
    </xf>
    <xf numFmtId="0" fontId="50" fillId="4" borderId="16" xfId="0" applyNumberFormat="1" applyFont="1" applyFill="1" applyBorder="1" applyAlignment="1">
      <alignment horizontal="center" vertical="center" wrapText="1"/>
    </xf>
    <xf numFmtId="0" fontId="50" fillId="4" borderId="17" xfId="0" applyNumberFormat="1" applyFont="1" applyFill="1" applyBorder="1" applyAlignment="1">
      <alignment horizontal="center" vertical="center" wrapText="1"/>
    </xf>
    <xf numFmtId="4" fontId="40" fillId="4" borderId="9" xfId="0" applyNumberFormat="1" applyFont="1" applyFill="1" applyBorder="1" applyAlignment="1">
      <alignment horizontal="right" vertical="center"/>
    </xf>
    <xf numFmtId="0" fontId="51" fillId="6" borderId="18" xfId="0" applyNumberFormat="1" applyFont="1" applyFill="1" applyBorder="1" applyAlignment="1">
      <alignment horizontal="left" vertical="center" wrapText="1"/>
    </xf>
    <xf numFmtId="0" fontId="51" fillId="6" borderId="19" xfId="0" applyNumberFormat="1" applyFont="1" applyFill="1" applyBorder="1" applyAlignment="1">
      <alignment horizontal="left" vertical="center" wrapText="1"/>
    </xf>
    <xf numFmtId="4" fontId="39" fillId="0" borderId="9" xfId="0" applyNumberFormat="1" applyFont="1" applyFill="1" applyBorder="1" applyAlignment="1">
      <alignment horizontal="right" vertical="center"/>
    </xf>
    <xf numFmtId="0" fontId="52" fillId="4" borderId="20" xfId="0" applyNumberFormat="1" applyFont="1" applyFill="1" applyBorder="1" applyAlignment="1">
      <alignment horizontal="center" vertical="center" wrapText="1"/>
    </xf>
    <xf numFmtId="0" fontId="52" fillId="4" borderId="21" xfId="0" applyNumberFormat="1" applyFont="1" applyFill="1" applyBorder="1" applyAlignment="1">
      <alignment horizontal="center" vertical="center" wrapText="1"/>
    </xf>
    <xf numFmtId="0" fontId="50" fillId="0" borderId="2" xfId="0" applyNumberFormat="1" applyFont="1" applyFill="1" applyBorder="1" applyAlignment="1">
      <alignment horizontal="left" vertical="center" wrapText="1"/>
    </xf>
    <xf numFmtId="0" fontId="50" fillId="0" borderId="11" xfId="0" applyNumberFormat="1" applyFont="1" applyFill="1" applyBorder="1" applyAlignment="1">
      <alignment horizontal="left" vertical="center" wrapText="1"/>
    </xf>
    <xf numFmtId="0" fontId="29" fillId="0" borderId="0" xfId="0" applyNumberFormat="1" applyFont="1" applyFill="1" applyBorder="1" applyAlignment="1">
      <alignment horizontal="center" vertical="center" wrapText="1"/>
    </xf>
    <xf numFmtId="0" fontId="31" fillId="6" borderId="0" xfId="0" applyNumberFormat="1" applyFont="1" applyFill="1" applyBorder="1" applyAlignment="1">
      <alignment horizontal="left" vertical="center" wrapText="1"/>
    </xf>
    <xf numFmtId="4" fontId="31" fillId="6" borderId="0" xfId="0" applyNumberFormat="1" applyFont="1" applyFill="1" applyBorder="1" applyAlignment="1">
      <alignment horizontal="left" vertical="center" wrapText="1"/>
    </xf>
    <xf numFmtId="0" fontId="53" fillId="0" borderId="0" xfId="0" applyNumberFormat="1" applyFont="1" applyFill="1" applyBorder="1" applyAlignment="1">
      <alignment wrapText="1"/>
    </xf>
    <xf numFmtId="0" fontId="29" fillId="0" borderId="0" xfId="0" applyNumberFormat="1" applyFont="1" applyFill="1" applyBorder="1" applyAlignment="1">
      <alignment horizontal="center" vertical="center"/>
    </xf>
    <xf numFmtId="4" fontId="29" fillId="0" borderId="0" xfId="0" applyNumberFormat="1" applyFont="1" applyFill="1" applyBorder="1" applyAlignment="1">
      <alignment horizontal="center" vertical="center"/>
    </xf>
    <xf numFmtId="0" fontId="52" fillId="4" borderId="16" xfId="0" applyNumberFormat="1" applyFont="1" applyFill="1" applyBorder="1" applyAlignment="1">
      <alignment horizontal="center" vertical="center" wrapText="1"/>
    </xf>
    <xf numFmtId="0" fontId="52" fillId="4" borderId="17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/>
    </xf>
    <xf numFmtId="0" fontId="51" fillId="6" borderId="18" xfId="0" applyNumberFormat="1" applyFont="1" applyFill="1" applyBorder="1" applyAlignment="1">
      <alignment vertical="center" wrapText="1"/>
    </xf>
    <xf numFmtId="0" fontId="51" fillId="6" borderId="19" xfId="0" applyNumberFormat="1" applyFont="1" applyFill="1" applyBorder="1" applyAlignment="1">
      <alignment vertical="center" wrapText="1"/>
    </xf>
    <xf numFmtId="0" fontId="12" fillId="0" borderId="0" xfId="0" applyNumberFormat="1" applyFont="1" applyFill="1" applyBorder="1" applyAlignment="1"/>
    <xf numFmtId="0" fontId="52" fillId="4" borderId="18" xfId="0" applyNumberFormat="1" applyFont="1" applyFill="1" applyBorder="1" applyAlignment="1">
      <alignment horizontal="center" vertical="center" wrapText="1"/>
    </xf>
    <xf numFmtId="0" fontId="52" fillId="4" borderId="19" xfId="0" applyNumberFormat="1" applyFont="1" applyFill="1" applyBorder="1" applyAlignment="1">
      <alignment horizontal="center" vertical="center" wrapText="1"/>
    </xf>
    <xf numFmtId="0" fontId="52" fillId="6" borderId="22" xfId="0" applyNumberFormat="1" applyFont="1" applyFill="1" applyBorder="1" applyAlignment="1">
      <alignment horizontal="left" vertical="center" wrapText="1"/>
    </xf>
    <xf numFmtId="0" fontId="52" fillId="6" borderId="23" xfId="0" applyNumberFormat="1" applyFont="1" applyFill="1" applyBorder="1" applyAlignment="1">
      <alignment horizontal="left" vertical="center" wrapText="1"/>
    </xf>
    <xf numFmtId="4" fontId="40" fillId="0" borderId="9" xfId="0" applyNumberFormat="1" applyFont="1" applyFill="1" applyBorder="1" applyAlignment="1">
      <alignment horizontal="right" vertical="center"/>
    </xf>
    <xf numFmtId="0" fontId="39" fillId="0" borderId="9" xfId="0" applyNumberFormat="1" applyFont="1" applyFill="1" applyBorder="1" applyAlignment="1">
      <alignment horizontal="left" vertical="center"/>
    </xf>
    <xf numFmtId="0" fontId="39" fillId="0" borderId="2" xfId="0" applyNumberFormat="1" applyFont="1" applyFill="1" applyBorder="1" applyAlignment="1">
      <alignment horizontal="left" vertical="center"/>
    </xf>
    <xf numFmtId="0" fontId="52" fillId="6" borderId="24" xfId="0" applyNumberFormat="1" applyFont="1" applyFill="1" applyBorder="1" applyAlignment="1">
      <alignment horizontal="left" vertical="center" wrapText="1"/>
    </xf>
    <xf numFmtId="0" fontId="52" fillId="6" borderId="25" xfId="0" applyNumberFormat="1" applyFont="1" applyFill="1" applyBorder="1" applyAlignment="1">
      <alignment horizontal="left" vertical="center" wrapText="1"/>
    </xf>
    <xf numFmtId="0" fontId="54" fillId="0" borderId="0" xfId="0" applyFont="1" applyFill="1" applyAlignment="1"/>
    <xf numFmtId="0" fontId="50" fillId="0" borderId="0" xfId="0" applyFont="1" applyFill="1" applyAlignment="1">
      <alignment vertical="center"/>
    </xf>
    <xf numFmtId="4" fontId="54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>
      <alignment horizontal="center" vertical="center"/>
    </xf>
    <xf numFmtId="0" fontId="25" fillId="0" borderId="0" xfId="0" applyNumberFormat="1" applyFont="1" applyFill="1" applyBorder="1" applyAlignment="1" applyProtection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23" fillId="0" borderId="0" xfId="0" applyFont="1"/>
    <xf numFmtId="0" fontId="29" fillId="0" borderId="0" xfId="0" applyFont="1" applyAlignme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6" fillId="0" borderId="0" xfId="0" applyFont="1" applyAlignment="1">
      <alignment vertical="center" wrapText="1"/>
    </xf>
    <xf numFmtId="0" fontId="56" fillId="0" borderId="0" xfId="0" applyFont="1" applyAlignment="1">
      <alignment horizontal="center" vertical="center" wrapText="1"/>
    </xf>
    <xf numFmtId="0" fontId="55" fillId="0" borderId="0" xfId="0" applyFont="1" applyAlignment="1">
      <alignment vertical="center" wrapText="1"/>
    </xf>
    <xf numFmtId="0" fontId="55" fillId="0" borderId="0" xfId="0" applyFont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/>
    </xf>
    <xf numFmtId="0" fontId="55" fillId="0" borderId="0" xfId="0" applyFont="1" applyAlignment="1">
      <alignment horizontal="center" vertical="top" wrapText="1"/>
    </xf>
    <xf numFmtId="0" fontId="12" fillId="0" borderId="0" xfId="0" applyFont="1" applyFill="1" applyAlignment="1">
      <alignment horizontal="center" vertical="top"/>
    </xf>
    <xf numFmtId="0" fontId="55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5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44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Alignment="1"/>
    <xf numFmtId="0" fontId="57" fillId="0" borderId="0" xfId="0" applyNumberFormat="1" applyFont="1" applyFill="1" applyAlignment="1"/>
    <xf numFmtId="169" fontId="57" fillId="0" borderId="0" xfId="0" applyNumberFormat="1" applyFont="1" applyFill="1" applyAlignment="1">
      <alignment horizontal="right"/>
    </xf>
    <xf numFmtId="0" fontId="58" fillId="0" borderId="9" xfId="0" applyNumberFormat="1" applyFont="1" applyFill="1" applyBorder="1" applyAlignment="1">
      <alignment horizontal="center" vertical="center"/>
    </xf>
    <xf numFmtId="0" fontId="58" fillId="0" borderId="2" xfId="0" applyNumberFormat="1" applyFont="1" applyFill="1" applyBorder="1" applyAlignment="1">
      <alignment horizontal="center" vertical="center"/>
    </xf>
    <xf numFmtId="0" fontId="58" fillId="0" borderId="3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 applyProtection="1">
      <alignment horizontal="center" vertical="top"/>
    </xf>
    <xf numFmtId="0" fontId="54" fillId="0" borderId="7" xfId="0" applyNumberFormat="1" applyFont="1" applyFill="1" applyBorder="1" applyAlignment="1">
      <alignment horizontal="center" vertical="center"/>
    </xf>
    <xf numFmtId="4" fontId="54" fillId="0" borderId="2" xfId="0" applyNumberFormat="1" applyFont="1" applyFill="1" applyBorder="1" applyAlignment="1">
      <alignment horizontal="center" vertical="center"/>
    </xf>
    <xf numFmtId="4" fontId="54" fillId="0" borderId="3" xfId="0" applyNumberFormat="1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/>
    <xf numFmtId="0" fontId="58" fillId="0" borderId="6" xfId="0" applyNumberFormat="1" applyFont="1" applyFill="1" applyBorder="1" applyAlignment="1">
      <alignment horizontal="center" vertical="center"/>
    </xf>
    <xf numFmtId="0" fontId="58" fillId="0" borderId="1" xfId="0" applyNumberFormat="1" applyFont="1" applyFill="1" applyBorder="1" applyAlignment="1">
      <alignment horizontal="center" vertical="center"/>
    </xf>
    <xf numFmtId="0" fontId="58" fillId="0" borderId="1" xfId="0" applyNumberFormat="1" applyFont="1" applyFill="1" applyBorder="1" applyAlignment="1">
      <alignment vertical="center"/>
    </xf>
    <xf numFmtId="4" fontId="58" fillId="0" borderId="6" xfId="0" applyNumberFormat="1" applyFont="1" applyFill="1" applyBorder="1" applyAlignment="1">
      <alignment horizontal="center" vertical="center"/>
    </xf>
    <xf numFmtId="10" fontId="58" fillId="0" borderId="14" xfId="0" applyNumberFormat="1" applyFont="1" applyFill="1" applyBorder="1" applyAlignment="1">
      <alignment horizontal="center" vertical="center"/>
    </xf>
    <xf numFmtId="0" fontId="54" fillId="0" borderId="4" xfId="0" applyNumberFormat="1" applyFont="1" applyFill="1" applyBorder="1" applyAlignment="1">
      <alignment vertical="center"/>
    </xf>
    <xf numFmtId="4" fontId="54" fillId="0" borderId="5" xfId="0" applyNumberFormat="1" applyFont="1" applyFill="1" applyBorder="1" applyAlignment="1">
      <alignment horizontal="center" vertical="center"/>
    </xf>
    <xf numFmtId="10" fontId="54" fillId="0" borderId="15" xfId="0" applyNumberFormat="1" applyFont="1" applyFill="1" applyBorder="1" applyAlignment="1">
      <alignment horizontal="center" vertical="center"/>
    </xf>
    <xf numFmtId="0" fontId="54" fillId="0" borderId="8" xfId="0" applyNumberFormat="1" applyFont="1" applyFill="1" applyBorder="1" applyAlignment="1">
      <alignment vertical="center"/>
    </xf>
    <xf numFmtId="4" fontId="54" fillId="2" borderId="7" xfId="3" applyNumberFormat="1" applyFont="1" applyFill="1" applyBorder="1" applyAlignment="1">
      <alignment horizontal="center"/>
    </xf>
    <xf numFmtId="10" fontId="54" fillId="0" borderId="10" xfId="0" applyNumberFormat="1" applyFont="1" applyFill="1" applyBorder="1" applyAlignment="1">
      <alignment horizontal="center" vertical="center"/>
    </xf>
    <xf numFmtId="0" fontId="54" fillId="0" borderId="0" xfId="0" applyNumberFormat="1" applyFont="1" applyFill="1" applyBorder="1" applyAlignment="1"/>
    <xf numFmtId="0" fontId="58" fillId="0" borderId="6" xfId="0" applyNumberFormat="1" applyFont="1" applyFill="1" applyBorder="1" applyAlignment="1">
      <alignment horizontal="center" vertical="center"/>
    </xf>
    <xf numFmtId="0" fontId="58" fillId="0" borderId="6" xfId="0" applyNumberFormat="1" applyFont="1" applyFill="1" applyBorder="1" applyAlignment="1">
      <alignment horizontal="center" vertical="center" wrapText="1"/>
    </xf>
    <xf numFmtId="0" fontId="58" fillId="0" borderId="6" xfId="0" applyNumberFormat="1" applyFont="1" applyFill="1" applyBorder="1" applyAlignment="1">
      <alignment horizontal="center"/>
    </xf>
    <xf numFmtId="0" fontId="58" fillId="0" borderId="5" xfId="0" applyNumberFormat="1" applyFont="1" applyFill="1" applyBorder="1" applyAlignment="1">
      <alignment horizontal="center" vertical="center"/>
    </xf>
    <xf numFmtId="0" fontId="58" fillId="0" borderId="5" xfId="0" applyNumberFormat="1" applyFont="1" applyFill="1" applyBorder="1" applyAlignment="1">
      <alignment horizontal="center" vertical="center" wrapText="1"/>
    </xf>
    <xf numFmtId="0" fontId="58" fillId="0" borderId="5" xfId="0" applyNumberFormat="1" applyFont="1" applyFill="1" applyBorder="1" applyAlignment="1">
      <alignment horizontal="center"/>
    </xf>
    <xf numFmtId="0" fontId="58" fillId="0" borderId="7" xfId="0" applyNumberFormat="1" applyFont="1" applyFill="1" applyBorder="1" applyAlignment="1">
      <alignment horizontal="center" vertical="center"/>
    </xf>
    <xf numFmtId="0" fontId="58" fillId="0" borderId="7" xfId="0" applyNumberFormat="1" applyFont="1" applyFill="1" applyBorder="1" applyAlignment="1">
      <alignment horizontal="center" vertical="center" wrapText="1"/>
    </xf>
    <xf numFmtId="0" fontId="58" fillId="0" borderId="7" xfId="0" applyNumberFormat="1" applyFont="1" applyFill="1" applyBorder="1" applyAlignment="1">
      <alignment horizontal="center"/>
    </xf>
    <xf numFmtId="0" fontId="58" fillId="0" borderId="9" xfId="0" applyNumberFormat="1" applyFont="1" applyFill="1" applyBorder="1" applyAlignment="1">
      <alignment horizontal="left" vertical="center"/>
    </xf>
    <xf numFmtId="4" fontId="58" fillId="0" borderId="8" xfId="0" applyNumberFormat="1" applyFont="1" applyFill="1" applyBorder="1" applyAlignment="1">
      <alignment horizontal="center" vertical="center"/>
    </xf>
    <xf numFmtId="4" fontId="58" fillId="0" borderId="7" xfId="0" applyNumberFormat="1" applyFont="1" applyFill="1" applyBorder="1" applyAlignment="1">
      <alignment horizontal="center" vertical="center"/>
    </xf>
    <xf numFmtId="0" fontId="59" fillId="0" borderId="12" xfId="0" applyNumberFormat="1" applyFont="1" applyFill="1" applyBorder="1" applyAlignment="1">
      <alignment horizontal="left" wrapText="1"/>
    </xf>
    <xf numFmtId="0" fontId="54" fillId="0" borderId="0" xfId="0" applyNumberFormat="1" applyFont="1" applyFill="1" applyAlignment="1"/>
    <xf numFmtId="0" fontId="60" fillId="0" borderId="0" xfId="0" applyFont="1"/>
    <xf numFmtId="0" fontId="53" fillId="0" borderId="0" xfId="0" applyFont="1" applyAlignment="1">
      <alignment horizontal="center"/>
    </xf>
    <xf numFmtId="4" fontId="61" fillId="0" borderId="0" xfId="0" applyNumberFormat="1" applyFont="1" applyAlignment="1">
      <alignment vertical="center"/>
    </xf>
    <xf numFmtId="0" fontId="61" fillId="0" borderId="0" xfId="0" applyFont="1" applyAlignment="1">
      <alignment vertical="center"/>
    </xf>
    <xf numFmtId="4" fontId="29" fillId="0" borderId="0" xfId="0" applyNumberFormat="1" applyFont="1"/>
    <xf numFmtId="0" fontId="53" fillId="0" borderId="0" xfId="0" applyFont="1"/>
    <xf numFmtId="4" fontId="12" fillId="0" borderId="0" xfId="0" applyNumberFormat="1" applyFont="1"/>
    <xf numFmtId="0" fontId="12" fillId="0" borderId="0" xfId="0" applyNumberFormat="1" applyFont="1" applyFill="1" applyBorder="1" applyAlignment="1" applyProtection="1">
      <alignment horizontal="center" vertical="top"/>
    </xf>
    <xf numFmtId="4" fontId="12" fillId="0" borderId="0" xfId="0" applyNumberFormat="1" applyFont="1" applyAlignment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top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56" fillId="0" borderId="0" xfId="0" applyFont="1" applyAlignment="1">
      <alignment horizontal="left" vertical="center" wrapText="1"/>
    </xf>
    <xf numFmtId="0" fontId="55" fillId="0" borderId="0" xfId="0" applyFont="1" applyAlignment="1">
      <alignment vertical="center" wrapText="1"/>
    </xf>
    <xf numFmtId="0" fontId="29" fillId="0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0" fontId="56" fillId="0" borderId="0" xfId="0" applyFont="1" applyAlignment="1">
      <alignment horizontal="left" vertical="center" wrapText="1"/>
    </xf>
    <xf numFmtId="0" fontId="54" fillId="0" borderId="0" xfId="0" applyFont="1" applyFill="1" applyAlignment="1">
      <alignment vertical="center"/>
    </xf>
  </cellXfs>
  <cellStyles count="4">
    <cellStyle name="Moeda" xfId="2" builtinId="4"/>
    <cellStyle name="Normal" xfId="0" builtinId="0"/>
    <cellStyle name="Normal 2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5067300</xdr:colOff>
      <xdr:row>0</xdr:row>
      <xdr:rowOff>0</xdr:rowOff>
    </xdr:from>
    <xdr:to>
      <xdr:col>2</xdr:col>
      <xdr:colOff>571500</xdr:colOff>
      <xdr:row>1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0"/>
          <a:ext cx="571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933450</xdr:colOff>
      <xdr:row>0</xdr:row>
      <xdr:rowOff>0</xdr:rowOff>
    </xdr:from>
    <xdr:to>
      <xdr:col>6</xdr:col>
      <xdr:colOff>381000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0"/>
          <a:ext cx="381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933450</xdr:colOff>
      <xdr:row>0</xdr:row>
      <xdr:rowOff>0</xdr:rowOff>
    </xdr:from>
    <xdr:to>
      <xdr:col>6</xdr:col>
      <xdr:colOff>381000</xdr:colOff>
      <xdr:row>3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0"/>
          <a:ext cx="381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933450</xdr:colOff>
      <xdr:row>0</xdr:row>
      <xdr:rowOff>0</xdr:rowOff>
    </xdr:from>
    <xdr:to>
      <xdr:col>6</xdr:col>
      <xdr:colOff>381000</xdr:colOff>
      <xdr:row>3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0"/>
          <a:ext cx="381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933450</xdr:colOff>
      <xdr:row>0</xdr:row>
      <xdr:rowOff>0</xdr:rowOff>
    </xdr:from>
    <xdr:to>
      <xdr:col>6</xdr:col>
      <xdr:colOff>381000</xdr:colOff>
      <xdr:row>3</xdr:row>
      <xdr:rowOff>104775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0"/>
          <a:ext cx="381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0</xdr:row>
      <xdr:rowOff>0</xdr:rowOff>
    </xdr:from>
    <xdr:to>
      <xdr:col>4</xdr:col>
      <xdr:colOff>904875</xdr:colOff>
      <xdr:row>1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0"/>
          <a:ext cx="342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371475</xdr:colOff>
      <xdr:row>0</xdr:row>
      <xdr:rowOff>0</xdr:rowOff>
    </xdr:from>
    <xdr:to>
      <xdr:col>4</xdr:col>
      <xdr:colOff>904875</xdr:colOff>
      <xdr:row>1</xdr:row>
      <xdr:rowOff>142875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0"/>
          <a:ext cx="3429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933450</xdr:colOff>
      <xdr:row>0</xdr:row>
      <xdr:rowOff>0</xdr:rowOff>
    </xdr:from>
    <xdr:to>
      <xdr:col>3</xdr:col>
      <xdr:colOff>1628775</xdr:colOff>
      <xdr:row>1</xdr:row>
      <xdr:rowOff>276225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0"/>
          <a:ext cx="6953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ZEMBRO%20republ.rc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 Exlicativa"/>
      <sheetName val="RGF OFICIO"/>
      <sheetName val="anexo I-TCE"/>
      <sheetName val="resumo DEA"/>
      <sheetName val="APORTE"/>
      <sheetName val="IPAJM 2018"/>
      <sheetName val="IPAJM 2019"/>
      <sheetName val="LRF03"/>
      <sheetName val="Disponibilidade"/>
      <sheetName val="Anexo VI"/>
    </sheetNames>
    <sheetDataSet>
      <sheetData sheetId="0"/>
      <sheetData sheetId="1"/>
      <sheetData sheetId="2">
        <row r="21">
          <cell r="O21">
            <v>705139082.28999996</v>
          </cell>
          <cell r="P21">
            <v>0</v>
          </cell>
        </row>
        <row r="22">
          <cell r="O22">
            <v>121604743.29999998</v>
          </cell>
          <cell r="P22">
            <v>0</v>
          </cell>
        </row>
        <row r="25">
          <cell r="O25">
            <v>229754337.62</v>
          </cell>
        </row>
        <row r="26">
          <cell r="O26">
            <v>60740134.590000011</v>
          </cell>
          <cell r="P26">
            <v>0</v>
          </cell>
        </row>
        <row r="27">
          <cell r="P27">
            <v>0</v>
          </cell>
        </row>
        <row r="30">
          <cell r="O30">
            <v>5841962.7400000002</v>
          </cell>
        </row>
        <row r="31">
          <cell r="O31">
            <v>0</v>
          </cell>
        </row>
        <row r="32">
          <cell r="O32">
            <v>54665477.709999993</v>
          </cell>
        </row>
        <row r="33">
          <cell r="O33">
            <v>129970305.81999999</v>
          </cell>
        </row>
        <row r="34">
          <cell r="O34">
            <v>136445541.44099998</v>
          </cell>
        </row>
        <row r="38">
          <cell r="C38">
            <v>15832886168.200001</v>
          </cell>
        </row>
        <row r="39">
          <cell r="C39">
            <v>23137774</v>
          </cell>
        </row>
        <row r="40">
          <cell r="C40">
            <v>15809748394.200001</v>
          </cell>
        </row>
        <row r="41">
          <cell r="C41">
            <v>790315010.08899999</v>
          </cell>
        </row>
        <row r="42">
          <cell r="C42">
            <v>948584903.65200007</v>
          </cell>
        </row>
        <row r="43">
          <cell r="C43">
            <v>901155658.46940005</v>
          </cell>
        </row>
        <row r="44">
          <cell r="C44">
            <v>853726413.28680015</v>
          </cell>
        </row>
      </sheetData>
      <sheetData sheetId="3"/>
      <sheetData sheetId="4"/>
      <sheetData sheetId="5"/>
      <sheetData sheetId="6">
        <row r="63">
          <cell r="M63">
            <v>23424054.359999999</v>
          </cell>
        </row>
        <row r="64">
          <cell r="M64">
            <v>5951687.4000000004</v>
          </cell>
        </row>
        <row r="67">
          <cell r="M67">
            <v>20114073.07</v>
          </cell>
        </row>
      </sheetData>
      <sheetData sheetId="7">
        <row r="97">
          <cell r="B97">
            <v>2424127.19</v>
          </cell>
          <cell r="C97">
            <v>1472530.44</v>
          </cell>
          <cell r="D97">
            <v>1268374.05</v>
          </cell>
          <cell r="E97">
            <v>5069619.9300000006</v>
          </cell>
          <cell r="F97">
            <v>4949274</v>
          </cell>
          <cell r="G97">
            <v>4739051.16</v>
          </cell>
          <cell r="H97">
            <v>820139.49</v>
          </cell>
          <cell r="I97">
            <v>6267257.9000000004</v>
          </cell>
          <cell r="J97">
            <v>6111523.6099999994</v>
          </cell>
          <cell r="K97">
            <v>6062251.3099999996</v>
          </cell>
          <cell r="L97">
            <v>6029706.6899999995</v>
          </cell>
          <cell r="M97">
            <v>9451621.9399999995</v>
          </cell>
        </row>
      </sheetData>
      <sheetData sheetId="8">
        <row r="23">
          <cell r="I23">
            <v>18779448.640000004</v>
          </cell>
          <cell r="K23">
            <v>152812318.28999999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36" workbookViewId="0">
      <selection activeCell="D44" sqref="D44"/>
    </sheetView>
  </sheetViews>
  <sheetFormatPr defaultRowHeight="15" x14ac:dyDescent="0.2"/>
  <cols>
    <col min="1" max="1" width="9.140625" style="74" customWidth="1"/>
    <col min="2" max="2" width="56.42578125" style="78" customWidth="1"/>
    <col min="3" max="3" width="19.140625" style="78" customWidth="1"/>
    <col min="4" max="4" width="40.28515625" style="13" customWidth="1"/>
    <col min="5" max="5" width="9.140625" style="74"/>
    <col min="6" max="7" width="9.140625" style="13"/>
    <col min="8" max="8" width="15.7109375" style="14" bestFit="1" customWidth="1"/>
    <col min="9" max="9" width="13.42578125" style="13" bestFit="1" customWidth="1"/>
    <col min="10" max="256" width="9.140625" style="13"/>
    <col min="257" max="257" width="9.140625" style="13" customWidth="1"/>
    <col min="258" max="258" width="56.42578125" style="13" customWidth="1"/>
    <col min="259" max="259" width="19.140625" style="13" customWidth="1"/>
    <col min="260" max="260" width="40.28515625" style="13" customWidth="1"/>
    <col min="261" max="263" width="9.140625" style="13"/>
    <col min="264" max="264" width="15.7109375" style="13" bestFit="1" customWidth="1"/>
    <col min="265" max="265" width="13.42578125" style="13" bestFit="1" customWidth="1"/>
    <col min="266" max="512" width="9.140625" style="13"/>
    <col min="513" max="513" width="9.140625" style="13" customWidth="1"/>
    <col min="514" max="514" width="56.42578125" style="13" customWidth="1"/>
    <col min="515" max="515" width="19.140625" style="13" customWidth="1"/>
    <col min="516" max="516" width="40.28515625" style="13" customWidth="1"/>
    <col min="517" max="519" width="9.140625" style="13"/>
    <col min="520" max="520" width="15.7109375" style="13" bestFit="1" customWidth="1"/>
    <col min="521" max="521" width="13.42578125" style="13" bestFit="1" customWidth="1"/>
    <col min="522" max="768" width="9.140625" style="13"/>
    <col min="769" max="769" width="9.140625" style="13" customWidth="1"/>
    <col min="770" max="770" width="56.42578125" style="13" customWidth="1"/>
    <col min="771" max="771" width="19.140625" style="13" customWidth="1"/>
    <col min="772" max="772" width="40.28515625" style="13" customWidth="1"/>
    <col min="773" max="775" width="9.140625" style="13"/>
    <col min="776" max="776" width="15.7109375" style="13" bestFit="1" customWidth="1"/>
    <col min="777" max="777" width="13.42578125" style="13" bestFit="1" customWidth="1"/>
    <col min="778" max="1024" width="9.140625" style="13"/>
    <col min="1025" max="1025" width="9.140625" style="13" customWidth="1"/>
    <col min="1026" max="1026" width="56.42578125" style="13" customWidth="1"/>
    <col min="1027" max="1027" width="19.140625" style="13" customWidth="1"/>
    <col min="1028" max="1028" width="40.28515625" style="13" customWidth="1"/>
    <col min="1029" max="1031" width="9.140625" style="13"/>
    <col min="1032" max="1032" width="15.7109375" style="13" bestFit="1" customWidth="1"/>
    <col min="1033" max="1033" width="13.42578125" style="13" bestFit="1" customWidth="1"/>
    <col min="1034" max="1280" width="9.140625" style="13"/>
    <col min="1281" max="1281" width="9.140625" style="13" customWidth="1"/>
    <col min="1282" max="1282" width="56.42578125" style="13" customWidth="1"/>
    <col min="1283" max="1283" width="19.140625" style="13" customWidth="1"/>
    <col min="1284" max="1284" width="40.28515625" style="13" customWidth="1"/>
    <col min="1285" max="1287" width="9.140625" style="13"/>
    <col min="1288" max="1288" width="15.7109375" style="13" bestFit="1" customWidth="1"/>
    <col min="1289" max="1289" width="13.42578125" style="13" bestFit="1" customWidth="1"/>
    <col min="1290" max="1536" width="9.140625" style="13"/>
    <col min="1537" max="1537" width="9.140625" style="13" customWidth="1"/>
    <col min="1538" max="1538" width="56.42578125" style="13" customWidth="1"/>
    <col min="1539" max="1539" width="19.140625" style="13" customWidth="1"/>
    <col min="1540" max="1540" width="40.28515625" style="13" customWidth="1"/>
    <col min="1541" max="1543" width="9.140625" style="13"/>
    <col min="1544" max="1544" width="15.7109375" style="13" bestFit="1" customWidth="1"/>
    <col min="1545" max="1545" width="13.42578125" style="13" bestFit="1" customWidth="1"/>
    <col min="1546" max="1792" width="9.140625" style="13"/>
    <col min="1793" max="1793" width="9.140625" style="13" customWidth="1"/>
    <col min="1794" max="1794" width="56.42578125" style="13" customWidth="1"/>
    <col min="1795" max="1795" width="19.140625" style="13" customWidth="1"/>
    <col min="1796" max="1796" width="40.28515625" style="13" customWidth="1"/>
    <col min="1797" max="1799" width="9.140625" style="13"/>
    <col min="1800" max="1800" width="15.7109375" style="13" bestFit="1" customWidth="1"/>
    <col min="1801" max="1801" width="13.42578125" style="13" bestFit="1" customWidth="1"/>
    <col min="1802" max="2048" width="9.140625" style="13"/>
    <col min="2049" max="2049" width="9.140625" style="13" customWidth="1"/>
    <col min="2050" max="2050" width="56.42578125" style="13" customWidth="1"/>
    <col min="2051" max="2051" width="19.140625" style="13" customWidth="1"/>
    <col min="2052" max="2052" width="40.28515625" style="13" customWidth="1"/>
    <col min="2053" max="2055" width="9.140625" style="13"/>
    <col min="2056" max="2056" width="15.7109375" style="13" bestFit="1" customWidth="1"/>
    <col min="2057" max="2057" width="13.42578125" style="13" bestFit="1" customWidth="1"/>
    <col min="2058" max="2304" width="9.140625" style="13"/>
    <col min="2305" max="2305" width="9.140625" style="13" customWidth="1"/>
    <col min="2306" max="2306" width="56.42578125" style="13" customWidth="1"/>
    <col min="2307" max="2307" width="19.140625" style="13" customWidth="1"/>
    <col min="2308" max="2308" width="40.28515625" style="13" customWidth="1"/>
    <col min="2309" max="2311" width="9.140625" style="13"/>
    <col min="2312" max="2312" width="15.7109375" style="13" bestFit="1" customWidth="1"/>
    <col min="2313" max="2313" width="13.42578125" style="13" bestFit="1" customWidth="1"/>
    <col min="2314" max="2560" width="9.140625" style="13"/>
    <col min="2561" max="2561" width="9.140625" style="13" customWidth="1"/>
    <col min="2562" max="2562" width="56.42578125" style="13" customWidth="1"/>
    <col min="2563" max="2563" width="19.140625" style="13" customWidth="1"/>
    <col min="2564" max="2564" width="40.28515625" style="13" customWidth="1"/>
    <col min="2565" max="2567" width="9.140625" style="13"/>
    <col min="2568" max="2568" width="15.7109375" style="13" bestFit="1" customWidth="1"/>
    <col min="2569" max="2569" width="13.42578125" style="13" bestFit="1" customWidth="1"/>
    <col min="2570" max="2816" width="9.140625" style="13"/>
    <col min="2817" max="2817" width="9.140625" style="13" customWidth="1"/>
    <col min="2818" max="2818" width="56.42578125" style="13" customWidth="1"/>
    <col min="2819" max="2819" width="19.140625" style="13" customWidth="1"/>
    <col min="2820" max="2820" width="40.28515625" style="13" customWidth="1"/>
    <col min="2821" max="2823" width="9.140625" style="13"/>
    <col min="2824" max="2824" width="15.7109375" style="13" bestFit="1" customWidth="1"/>
    <col min="2825" max="2825" width="13.42578125" style="13" bestFit="1" customWidth="1"/>
    <col min="2826" max="3072" width="9.140625" style="13"/>
    <col min="3073" max="3073" width="9.140625" style="13" customWidth="1"/>
    <col min="3074" max="3074" width="56.42578125" style="13" customWidth="1"/>
    <col min="3075" max="3075" width="19.140625" style="13" customWidth="1"/>
    <col min="3076" max="3076" width="40.28515625" style="13" customWidth="1"/>
    <col min="3077" max="3079" width="9.140625" style="13"/>
    <col min="3080" max="3080" width="15.7109375" style="13" bestFit="1" customWidth="1"/>
    <col min="3081" max="3081" width="13.42578125" style="13" bestFit="1" customWidth="1"/>
    <col min="3082" max="3328" width="9.140625" style="13"/>
    <col min="3329" max="3329" width="9.140625" style="13" customWidth="1"/>
    <col min="3330" max="3330" width="56.42578125" style="13" customWidth="1"/>
    <col min="3331" max="3331" width="19.140625" style="13" customWidth="1"/>
    <col min="3332" max="3332" width="40.28515625" style="13" customWidth="1"/>
    <col min="3333" max="3335" width="9.140625" style="13"/>
    <col min="3336" max="3336" width="15.7109375" style="13" bestFit="1" customWidth="1"/>
    <col min="3337" max="3337" width="13.42578125" style="13" bestFit="1" customWidth="1"/>
    <col min="3338" max="3584" width="9.140625" style="13"/>
    <col min="3585" max="3585" width="9.140625" style="13" customWidth="1"/>
    <col min="3586" max="3586" width="56.42578125" style="13" customWidth="1"/>
    <col min="3587" max="3587" width="19.140625" style="13" customWidth="1"/>
    <col min="3588" max="3588" width="40.28515625" style="13" customWidth="1"/>
    <col min="3589" max="3591" width="9.140625" style="13"/>
    <col min="3592" max="3592" width="15.7109375" style="13" bestFit="1" customWidth="1"/>
    <col min="3593" max="3593" width="13.42578125" style="13" bestFit="1" customWidth="1"/>
    <col min="3594" max="3840" width="9.140625" style="13"/>
    <col min="3841" max="3841" width="9.140625" style="13" customWidth="1"/>
    <col min="3842" max="3842" width="56.42578125" style="13" customWidth="1"/>
    <col min="3843" max="3843" width="19.140625" style="13" customWidth="1"/>
    <col min="3844" max="3844" width="40.28515625" style="13" customWidth="1"/>
    <col min="3845" max="3847" width="9.140625" style="13"/>
    <col min="3848" max="3848" width="15.7109375" style="13" bestFit="1" customWidth="1"/>
    <col min="3849" max="3849" width="13.42578125" style="13" bestFit="1" customWidth="1"/>
    <col min="3850" max="4096" width="9.140625" style="13"/>
    <col min="4097" max="4097" width="9.140625" style="13" customWidth="1"/>
    <col min="4098" max="4098" width="56.42578125" style="13" customWidth="1"/>
    <col min="4099" max="4099" width="19.140625" style="13" customWidth="1"/>
    <col min="4100" max="4100" width="40.28515625" style="13" customWidth="1"/>
    <col min="4101" max="4103" width="9.140625" style="13"/>
    <col min="4104" max="4104" width="15.7109375" style="13" bestFit="1" customWidth="1"/>
    <col min="4105" max="4105" width="13.42578125" style="13" bestFit="1" customWidth="1"/>
    <col min="4106" max="4352" width="9.140625" style="13"/>
    <col min="4353" max="4353" width="9.140625" style="13" customWidth="1"/>
    <col min="4354" max="4354" width="56.42578125" style="13" customWidth="1"/>
    <col min="4355" max="4355" width="19.140625" style="13" customWidth="1"/>
    <col min="4356" max="4356" width="40.28515625" style="13" customWidth="1"/>
    <col min="4357" max="4359" width="9.140625" style="13"/>
    <col min="4360" max="4360" width="15.7109375" style="13" bestFit="1" customWidth="1"/>
    <col min="4361" max="4361" width="13.42578125" style="13" bestFit="1" customWidth="1"/>
    <col min="4362" max="4608" width="9.140625" style="13"/>
    <col min="4609" max="4609" width="9.140625" style="13" customWidth="1"/>
    <col min="4610" max="4610" width="56.42578125" style="13" customWidth="1"/>
    <col min="4611" max="4611" width="19.140625" style="13" customWidth="1"/>
    <col min="4612" max="4612" width="40.28515625" style="13" customWidth="1"/>
    <col min="4613" max="4615" width="9.140625" style="13"/>
    <col min="4616" max="4616" width="15.7109375" style="13" bestFit="1" customWidth="1"/>
    <col min="4617" max="4617" width="13.42578125" style="13" bestFit="1" customWidth="1"/>
    <col min="4618" max="4864" width="9.140625" style="13"/>
    <col min="4865" max="4865" width="9.140625" style="13" customWidth="1"/>
    <col min="4866" max="4866" width="56.42578125" style="13" customWidth="1"/>
    <col min="4867" max="4867" width="19.140625" style="13" customWidth="1"/>
    <col min="4868" max="4868" width="40.28515625" style="13" customWidth="1"/>
    <col min="4869" max="4871" width="9.140625" style="13"/>
    <col min="4872" max="4872" width="15.7109375" style="13" bestFit="1" customWidth="1"/>
    <col min="4873" max="4873" width="13.42578125" style="13" bestFit="1" customWidth="1"/>
    <col min="4874" max="5120" width="9.140625" style="13"/>
    <col min="5121" max="5121" width="9.140625" style="13" customWidth="1"/>
    <col min="5122" max="5122" width="56.42578125" style="13" customWidth="1"/>
    <col min="5123" max="5123" width="19.140625" style="13" customWidth="1"/>
    <col min="5124" max="5124" width="40.28515625" style="13" customWidth="1"/>
    <col min="5125" max="5127" width="9.140625" style="13"/>
    <col min="5128" max="5128" width="15.7109375" style="13" bestFit="1" customWidth="1"/>
    <col min="5129" max="5129" width="13.42578125" style="13" bestFit="1" customWidth="1"/>
    <col min="5130" max="5376" width="9.140625" style="13"/>
    <col min="5377" max="5377" width="9.140625" style="13" customWidth="1"/>
    <col min="5378" max="5378" width="56.42578125" style="13" customWidth="1"/>
    <col min="5379" max="5379" width="19.140625" style="13" customWidth="1"/>
    <col min="5380" max="5380" width="40.28515625" style="13" customWidth="1"/>
    <col min="5381" max="5383" width="9.140625" style="13"/>
    <col min="5384" max="5384" width="15.7109375" style="13" bestFit="1" customWidth="1"/>
    <col min="5385" max="5385" width="13.42578125" style="13" bestFit="1" customWidth="1"/>
    <col min="5386" max="5632" width="9.140625" style="13"/>
    <col min="5633" max="5633" width="9.140625" style="13" customWidth="1"/>
    <col min="5634" max="5634" width="56.42578125" style="13" customWidth="1"/>
    <col min="5635" max="5635" width="19.140625" style="13" customWidth="1"/>
    <col min="5636" max="5636" width="40.28515625" style="13" customWidth="1"/>
    <col min="5637" max="5639" width="9.140625" style="13"/>
    <col min="5640" max="5640" width="15.7109375" style="13" bestFit="1" customWidth="1"/>
    <col min="5641" max="5641" width="13.42578125" style="13" bestFit="1" customWidth="1"/>
    <col min="5642" max="5888" width="9.140625" style="13"/>
    <col min="5889" max="5889" width="9.140625" style="13" customWidth="1"/>
    <col min="5890" max="5890" width="56.42578125" style="13" customWidth="1"/>
    <col min="5891" max="5891" width="19.140625" style="13" customWidth="1"/>
    <col min="5892" max="5892" width="40.28515625" style="13" customWidth="1"/>
    <col min="5893" max="5895" width="9.140625" style="13"/>
    <col min="5896" max="5896" width="15.7109375" style="13" bestFit="1" customWidth="1"/>
    <col min="5897" max="5897" width="13.42578125" style="13" bestFit="1" customWidth="1"/>
    <col min="5898" max="6144" width="9.140625" style="13"/>
    <col min="6145" max="6145" width="9.140625" style="13" customWidth="1"/>
    <col min="6146" max="6146" width="56.42578125" style="13" customWidth="1"/>
    <col min="6147" max="6147" width="19.140625" style="13" customWidth="1"/>
    <col min="6148" max="6148" width="40.28515625" style="13" customWidth="1"/>
    <col min="6149" max="6151" width="9.140625" style="13"/>
    <col min="6152" max="6152" width="15.7109375" style="13" bestFit="1" customWidth="1"/>
    <col min="6153" max="6153" width="13.42578125" style="13" bestFit="1" customWidth="1"/>
    <col min="6154" max="6400" width="9.140625" style="13"/>
    <col min="6401" max="6401" width="9.140625" style="13" customWidth="1"/>
    <col min="6402" max="6402" width="56.42578125" style="13" customWidth="1"/>
    <col min="6403" max="6403" width="19.140625" style="13" customWidth="1"/>
    <col min="6404" max="6404" width="40.28515625" style="13" customWidth="1"/>
    <col min="6405" max="6407" width="9.140625" style="13"/>
    <col min="6408" max="6408" width="15.7109375" style="13" bestFit="1" customWidth="1"/>
    <col min="6409" max="6409" width="13.42578125" style="13" bestFit="1" customWidth="1"/>
    <col min="6410" max="6656" width="9.140625" style="13"/>
    <col min="6657" max="6657" width="9.140625" style="13" customWidth="1"/>
    <col min="6658" max="6658" width="56.42578125" style="13" customWidth="1"/>
    <col min="6659" max="6659" width="19.140625" style="13" customWidth="1"/>
    <col min="6660" max="6660" width="40.28515625" style="13" customWidth="1"/>
    <col min="6661" max="6663" width="9.140625" style="13"/>
    <col min="6664" max="6664" width="15.7109375" style="13" bestFit="1" customWidth="1"/>
    <col min="6665" max="6665" width="13.42578125" style="13" bestFit="1" customWidth="1"/>
    <col min="6666" max="6912" width="9.140625" style="13"/>
    <col min="6913" max="6913" width="9.140625" style="13" customWidth="1"/>
    <col min="6914" max="6914" width="56.42578125" style="13" customWidth="1"/>
    <col min="6915" max="6915" width="19.140625" style="13" customWidth="1"/>
    <col min="6916" max="6916" width="40.28515625" style="13" customWidth="1"/>
    <col min="6917" max="6919" width="9.140625" style="13"/>
    <col min="6920" max="6920" width="15.7109375" style="13" bestFit="1" customWidth="1"/>
    <col min="6921" max="6921" width="13.42578125" style="13" bestFit="1" customWidth="1"/>
    <col min="6922" max="7168" width="9.140625" style="13"/>
    <col min="7169" max="7169" width="9.140625" style="13" customWidth="1"/>
    <col min="7170" max="7170" width="56.42578125" style="13" customWidth="1"/>
    <col min="7171" max="7171" width="19.140625" style="13" customWidth="1"/>
    <col min="7172" max="7172" width="40.28515625" style="13" customWidth="1"/>
    <col min="7173" max="7175" width="9.140625" style="13"/>
    <col min="7176" max="7176" width="15.7109375" style="13" bestFit="1" customWidth="1"/>
    <col min="7177" max="7177" width="13.42578125" style="13" bestFit="1" customWidth="1"/>
    <col min="7178" max="7424" width="9.140625" style="13"/>
    <col min="7425" max="7425" width="9.140625" style="13" customWidth="1"/>
    <col min="7426" max="7426" width="56.42578125" style="13" customWidth="1"/>
    <col min="7427" max="7427" width="19.140625" style="13" customWidth="1"/>
    <col min="7428" max="7428" width="40.28515625" style="13" customWidth="1"/>
    <col min="7429" max="7431" width="9.140625" style="13"/>
    <col min="7432" max="7432" width="15.7109375" style="13" bestFit="1" customWidth="1"/>
    <col min="7433" max="7433" width="13.42578125" style="13" bestFit="1" customWidth="1"/>
    <col min="7434" max="7680" width="9.140625" style="13"/>
    <col min="7681" max="7681" width="9.140625" style="13" customWidth="1"/>
    <col min="7682" max="7682" width="56.42578125" style="13" customWidth="1"/>
    <col min="7683" max="7683" width="19.140625" style="13" customWidth="1"/>
    <col min="7684" max="7684" width="40.28515625" style="13" customWidth="1"/>
    <col min="7685" max="7687" width="9.140625" style="13"/>
    <col min="7688" max="7688" width="15.7109375" style="13" bestFit="1" customWidth="1"/>
    <col min="7689" max="7689" width="13.42578125" style="13" bestFit="1" customWidth="1"/>
    <col min="7690" max="7936" width="9.140625" style="13"/>
    <col min="7937" max="7937" width="9.140625" style="13" customWidth="1"/>
    <col min="7938" max="7938" width="56.42578125" style="13" customWidth="1"/>
    <col min="7939" max="7939" width="19.140625" style="13" customWidth="1"/>
    <col min="7940" max="7940" width="40.28515625" style="13" customWidth="1"/>
    <col min="7941" max="7943" width="9.140625" style="13"/>
    <col min="7944" max="7944" width="15.7109375" style="13" bestFit="1" customWidth="1"/>
    <col min="7945" max="7945" width="13.42578125" style="13" bestFit="1" customWidth="1"/>
    <col min="7946" max="8192" width="9.140625" style="13"/>
    <col min="8193" max="8193" width="9.140625" style="13" customWidth="1"/>
    <col min="8194" max="8194" width="56.42578125" style="13" customWidth="1"/>
    <col min="8195" max="8195" width="19.140625" style="13" customWidth="1"/>
    <col min="8196" max="8196" width="40.28515625" style="13" customWidth="1"/>
    <col min="8197" max="8199" width="9.140625" style="13"/>
    <col min="8200" max="8200" width="15.7109375" style="13" bestFit="1" customWidth="1"/>
    <col min="8201" max="8201" width="13.42578125" style="13" bestFit="1" customWidth="1"/>
    <col min="8202" max="8448" width="9.140625" style="13"/>
    <col min="8449" max="8449" width="9.140625" style="13" customWidth="1"/>
    <col min="8450" max="8450" width="56.42578125" style="13" customWidth="1"/>
    <col min="8451" max="8451" width="19.140625" style="13" customWidth="1"/>
    <col min="8452" max="8452" width="40.28515625" style="13" customWidth="1"/>
    <col min="8453" max="8455" width="9.140625" style="13"/>
    <col min="8456" max="8456" width="15.7109375" style="13" bestFit="1" customWidth="1"/>
    <col min="8457" max="8457" width="13.42578125" style="13" bestFit="1" customWidth="1"/>
    <col min="8458" max="8704" width="9.140625" style="13"/>
    <col min="8705" max="8705" width="9.140625" style="13" customWidth="1"/>
    <col min="8706" max="8706" width="56.42578125" style="13" customWidth="1"/>
    <col min="8707" max="8707" width="19.140625" style="13" customWidth="1"/>
    <col min="8708" max="8708" width="40.28515625" style="13" customWidth="1"/>
    <col min="8709" max="8711" width="9.140625" style="13"/>
    <col min="8712" max="8712" width="15.7109375" style="13" bestFit="1" customWidth="1"/>
    <col min="8713" max="8713" width="13.42578125" style="13" bestFit="1" customWidth="1"/>
    <col min="8714" max="8960" width="9.140625" style="13"/>
    <col min="8961" max="8961" width="9.140625" style="13" customWidth="1"/>
    <col min="8962" max="8962" width="56.42578125" style="13" customWidth="1"/>
    <col min="8963" max="8963" width="19.140625" style="13" customWidth="1"/>
    <col min="8964" max="8964" width="40.28515625" style="13" customWidth="1"/>
    <col min="8965" max="8967" width="9.140625" style="13"/>
    <col min="8968" max="8968" width="15.7109375" style="13" bestFit="1" customWidth="1"/>
    <col min="8969" max="8969" width="13.42578125" style="13" bestFit="1" customWidth="1"/>
    <col min="8970" max="9216" width="9.140625" style="13"/>
    <col min="9217" max="9217" width="9.140625" style="13" customWidth="1"/>
    <col min="9218" max="9218" width="56.42578125" style="13" customWidth="1"/>
    <col min="9219" max="9219" width="19.140625" style="13" customWidth="1"/>
    <col min="9220" max="9220" width="40.28515625" style="13" customWidth="1"/>
    <col min="9221" max="9223" width="9.140625" style="13"/>
    <col min="9224" max="9224" width="15.7109375" style="13" bestFit="1" customWidth="1"/>
    <col min="9225" max="9225" width="13.42578125" style="13" bestFit="1" customWidth="1"/>
    <col min="9226" max="9472" width="9.140625" style="13"/>
    <col min="9473" max="9473" width="9.140625" style="13" customWidth="1"/>
    <col min="9474" max="9474" width="56.42578125" style="13" customWidth="1"/>
    <col min="9475" max="9475" width="19.140625" style="13" customWidth="1"/>
    <col min="9476" max="9476" width="40.28515625" style="13" customWidth="1"/>
    <col min="9477" max="9479" width="9.140625" style="13"/>
    <col min="9480" max="9480" width="15.7109375" style="13" bestFit="1" customWidth="1"/>
    <col min="9481" max="9481" width="13.42578125" style="13" bestFit="1" customWidth="1"/>
    <col min="9482" max="9728" width="9.140625" style="13"/>
    <col min="9729" max="9729" width="9.140625" style="13" customWidth="1"/>
    <col min="9730" max="9730" width="56.42578125" style="13" customWidth="1"/>
    <col min="9731" max="9731" width="19.140625" style="13" customWidth="1"/>
    <col min="9732" max="9732" width="40.28515625" style="13" customWidth="1"/>
    <col min="9733" max="9735" width="9.140625" style="13"/>
    <col min="9736" max="9736" width="15.7109375" style="13" bestFit="1" customWidth="1"/>
    <col min="9737" max="9737" width="13.42578125" style="13" bestFit="1" customWidth="1"/>
    <col min="9738" max="9984" width="9.140625" style="13"/>
    <col min="9985" max="9985" width="9.140625" style="13" customWidth="1"/>
    <col min="9986" max="9986" width="56.42578125" style="13" customWidth="1"/>
    <col min="9987" max="9987" width="19.140625" style="13" customWidth="1"/>
    <col min="9988" max="9988" width="40.28515625" style="13" customWidth="1"/>
    <col min="9989" max="9991" width="9.140625" style="13"/>
    <col min="9992" max="9992" width="15.7109375" style="13" bestFit="1" customWidth="1"/>
    <col min="9993" max="9993" width="13.42578125" style="13" bestFit="1" customWidth="1"/>
    <col min="9994" max="10240" width="9.140625" style="13"/>
    <col min="10241" max="10241" width="9.140625" style="13" customWidth="1"/>
    <col min="10242" max="10242" width="56.42578125" style="13" customWidth="1"/>
    <col min="10243" max="10243" width="19.140625" style="13" customWidth="1"/>
    <col min="10244" max="10244" width="40.28515625" style="13" customWidth="1"/>
    <col min="10245" max="10247" width="9.140625" style="13"/>
    <col min="10248" max="10248" width="15.7109375" style="13" bestFit="1" customWidth="1"/>
    <col min="10249" max="10249" width="13.42578125" style="13" bestFit="1" customWidth="1"/>
    <col min="10250" max="10496" width="9.140625" style="13"/>
    <col min="10497" max="10497" width="9.140625" style="13" customWidth="1"/>
    <col min="10498" max="10498" width="56.42578125" style="13" customWidth="1"/>
    <col min="10499" max="10499" width="19.140625" style="13" customWidth="1"/>
    <col min="10500" max="10500" width="40.28515625" style="13" customWidth="1"/>
    <col min="10501" max="10503" width="9.140625" style="13"/>
    <col min="10504" max="10504" width="15.7109375" style="13" bestFit="1" customWidth="1"/>
    <col min="10505" max="10505" width="13.42578125" style="13" bestFit="1" customWidth="1"/>
    <col min="10506" max="10752" width="9.140625" style="13"/>
    <col min="10753" max="10753" width="9.140625" style="13" customWidth="1"/>
    <col min="10754" max="10754" width="56.42578125" style="13" customWidth="1"/>
    <col min="10755" max="10755" width="19.140625" style="13" customWidth="1"/>
    <col min="10756" max="10756" width="40.28515625" style="13" customWidth="1"/>
    <col min="10757" max="10759" width="9.140625" style="13"/>
    <col min="10760" max="10760" width="15.7109375" style="13" bestFit="1" customWidth="1"/>
    <col min="10761" max="10761" width="13.42578125" style="13" bestFit="1" customWidth="1"/>
    <col min="10762" max="11008" width="9.140625" style="13"/>
    <col min="11009" max="11009" width="9.140625" style="13" customWidth="1"/>
    <col min="11010" max="11010" width="56.42578125" style="13" customWidth="1"/>
    <col min="11011" max="11011" width="19.140625" style="13" customWidth="1"/>
    <col min="11012" max="11012" width="40.28515625" style="13" customWidth="1"/>
    <col min="11013" max="11015" width="9.140625" style="13"/>
    <col min="11016" max="11016" width="15.7109375" style="13" bestFit="1" customWidth="1"/>
    <col min="11017" max="11017" width="13.42578125" style="13" bestFit="1" customWidth="1"/>
    <col min="11018" max="11264" width="9.140625" style="13"/>
    <col min="11265" max="11265" width="9.140625" style="13" customWidth="1"/>
    <col min="11266" max="11266" width="56.42578125" style="13" customWidth="1"/>
    <col min="11267" max="11267" width="19.140625" style="13" customWidth="1"/>
    <col min="11268" max="11268" width="40.28515625" style="13" customWidth="1"/>
    <col min="11269" max="11271" width="9.140625" style="13"/>
    <col min="11272" max="11272" width="15.7109375" style="13" bestFit="1" customWidth="1"/>
    <col min="11273" max="11273" width="13.42578125" style="13" bestFit="1" customWidth="1"/>
    <col min="11274" max="11520" width="9.140625" style="13"/>
    <col min="11521" max="11521" width="9.140625" style="13" customWidth="1"/>
    <col min="11522" max="11522" width="56.42578125" style="13" customWidth="1"/>
    <col min="11523" max="11523" width="19.140625" style="13" customWidth="1"/>
    <col min="11524" max="11524" width="40.28515625" style="13" customWidth="1"/>
    <col min="11525" max="11527" width="9.140625" style="13"/>
    <col min="11528" max="11528" width="15.7109375" style="13" bestFit="1" customWidth="1"/>
    <col min="11529" max="11529" width="13.42578125" style="13" bestFit="1" customWidth="1"/>
    <col min="11530" max="11776" width="9.140625" style="13"/>
    <col min="11777" max="11777" width="9.140625" style="13" customWidth="1"/>
    <col min="11778" max="11778" width="56.42578125" style="13" customWidth="1"/>
    <col min="11779" max="11779" width="19.140625" style="13" customWidth="1"/>
    <col min="11780" max="11780" width="40.28515625" style="13" customWidth="1"/>
    <col min="11781" max="11783" width="9.140625" style="13"/>
    <col min="11784" max="11784" width="15.7109375" style="13" bestFit="1" customWidth="1"/>
    <col min="11785" max="11785" width="13.42578125" style="13" bestFit="1" customWidth="1"/>
    <col min="11786" max="12032" width="9.140625" style="13"/>
    <col min="12033" max="12033" width="9.140625" style="13" customWidth="1"/>
    <col min="12034" max="12034" width="56.42578125" style="13" customWidth="1"/>
    <col min="12035" max="12035" width="19.140625" style="13" customWidth="1"/>
    <col min="12036" max="12036" width="40.28515625" style="13" customWidth="1"/>
    <col min="12037" max="12039" width="9.140625" style="13"/>
    <col min="12040" max="12040" width="15.7109375" style="13" bestFit="1" customWidth="1"/>
    <col min="12041" max="12041" width="13.42578125" style="13" bestFit="1" customWidth="1"/>
    <col min="12042" max="12288" width="9.140625" style="13"/>
    <col min="12289" max="12289" width="9.140625" style="13" customWidth="1"/>
    <col min="12290" max="12290" width="56.42578125" style="13" customWidth="1"/>
    <col min="12291" max="12291" width="19.140625" style="13" customWidth="1"/>
    <col min="12292" max="12292" width="40.28515625" style="13" customWidth="1"/>
    <col min="12293" max="12295" width="9.140625" style="13"/>
    <col min="12296" max="12296" width="15.7109375" style="13" bestFit="1" customWidth="1"/>
    <col min="12297" max="12297" width="13.42578125" style="13" bestFit="1" customWidth="1"/>
    <col min="12298" max="12544" width="9.140625" style="13"/>
    <col min="12545" max="12545" width="9.140625" style="13" customWidth="1"/>
    <col min="12546" max="12546" width="56.42578125" style="13" customWidth="1"/>
    <col min="12547" max="12547" width="19.140625" style="13" customWidth="1"/>
    <col min="12548" max="12548" width="40.28515625" style="13" customWidth="1"/>
    <col min="12549" max="12551" width="9.140625" style="13"/>
    <col min="12552" max="12552" width="15.7109375" style="13" bestFit="1" customWidth="1"/>
    <col min="12553" max="12553" width="13.42578125" style="13" bestFit="1" customWidth="1"/>
    <col min="12554" max="12800" width="9.140625" style="13"/>
    <col min="12801" max="12801" width="9.140625" style="13" customWidth="1"/>
    <col min="12802" max="12802" width="56.42578125" style="13" customWidth="1"/>
    <col min="12803" max="12803" width="19.140625" style="13" customWidth="1"/>
    <col min="12804" max="12804" width="40.28515625" style="13" customWidth="1"/>
    <col min="12805" max="12807" width="9.140625" style="13"/>
    <col min="12808" max="12808" width="15.7109375" style="13" bestFit="1" customWidth="1"/>
    <col min="12809" max="12809" width="13.42578125" style="13" bestFit="1" customWidth="1"/>
    <col min="12810" max="13056" width="9.140625" style="13"/>
    <col min="13057" max="13057" width="9.140625" style="13" customWidth="1"/>
    <col min="13058" max="13058" width="56.42578125" style="13" customWidth="1"/>
    <col min="13059" max="13059" width="19.140625" style="13" customWidth="1"/>
    <col min="13060" max="13060" width="40.28515625" style="13" customWidth="1"/>
    <col min="13061" max="13063" width="9.140625" style="13"/>
    <col min="13064" max="13064" width="15.7109375" style="13" bestFit="1" customWidth="1"/>
    <col min="13065" max="13065" width="13.42578125" style="13" bestFit="1" customWidth="1"/>
    <col min="13066" max="13312" width="9.140625" style="13"/>
    <col min="13313" max="13313" width="9.140625" style="13" customWidth="1"/>
    <col min="13314" max="13314" width="56.42578125" style="13" customWidth="1"/>
    <col min="13315" max="13315" width="19.140625" style="13" customWidth="1"/>
    <col min="13316" max="13316" width="40.28515625" style="13" customWidth="1"/>
    <col min="13317" max="13319" width="9.140625" style="13"/>
    <col min="13320" max="13320" width="15.7109375" style="13" bestFit="1" customWidth="1"/>
    <col min="13321" max="13321" width="13.42578125" style="13" bestFit="1" customWidth="1"/>
    <col min="13322" max="13568" width="9.140625" style="13"/>
    <col min="13569" max="13569" width="9.140625" style="13" customWidth="1"/>
    <col min="13570" max="13570" width="56.42578125" style="13" customWidth="1"/>
    <col min="13571" max="13571" width="19.140625" style="13" customWidth="1"/>
    <col min="13572" max="13572" width="40.28515625" style="13" customWidth="1"/>
    <col min="13573" max="13575" width="9.140625" style="13"/>
    <col min="13576" max="13576" width="15.7109375" style="13" bestFit="1" customWidth="1"/>
    <col min="13577" max="13577" width="13.42578125" style="13" bestFit="1" customWidth="1"/>
    <col min="13578" max="13824" width="9.140625" style="13"/>
    <col min="13825" max="13825" width="9.140625" style="13" customWidth="1"/>
    <col min="13826" max="13826" width="56.42578125" style="13" customWidth="1"/>
    <col min="13827" max="13827" width="19.140625" style="13" customWidth="1"/>
    <col min="13828" max="13828" width="40.28515625" style="13" customWidth="1"/>
    <col min="13829" max="13831" width="9.140625" style="13"/>
    <col min="13832" max="13832" width="15.7109375" style="13" bestFit="1" customWidth="1"/>
    <col min="13833" max="13833" width="13.42578125" style="13" bestFit="1" customWidth="1"/>
    <col min="13834" max="14080" width="9.140625" style="13"/>
    <col min="14081" max="14081" width="9.140625" style="13" customWidth="1"/>
    <col min="14082" max="14082" width="56.42578125" style="13" customWidth="1"/>
    <col min="14083" max="14083" width="19.140625" style="13" customWidth="1"/>
    <col min="14084" max="14084" width="40.28515625" style="13" customWidth="1"/>
    <col min="14085" max="14087" width="9.140625" style="13"/>
    <col min="14088" max="14088" width="15.7109375" style="13" bestFit="1" customWidth="1"/>
    <col min="14089" max="14089" width="13.42578125" style="13" bestFit="1" customWidth="1"/>
    <col min="14090" max="14336" width="9.140625" style="13"/>
    <col min="14337" max="14337" width="9.140625" style="13" customWidth="1"/>
    <col min="14338" max="14338" width="56.42578125" style="13" customWidth="1"/>
    <col min="14339" max="14339" width="19.140625" style="13" customWidth="1"/>
    <col min="14340" max="14340" width="40.28515625" style="13" customWidth="1"/>
    <col min="14341" max="14343" width="9.140625" style="13"/>
    <col min="14344" max="14344" width="15.7109375" style="13" bestFit="1" customWidth="1"/>
    <col min="14345" max="14345" width="13.42578125" style="13" bestFit="1" customWidth="1"/>
    <col min="14346" max="14592" width="9.140625" style="13"/>
    <col min="14593" max="14593" width="9.140625" style="13" customWidth="1"/>
    <col min="14594" max="14594" width="56.42578125" style="13" customWidth="1"/>
    <col min="14595" max="14595" width="19.140625" style="13" customWidth="1"/>
    <col min="14596" max="14596" width="40.28515625" style="13" customWidth="1"/>
    <col min="14597" max="14599" width="9.140625" style="13"/>
    <col min="14600" max="14600" width="15.7109375" style="13" bestFit="1" customWidth="1"/>
    <col min="14601" max="14601" width="13.42578125" style="13" bestFit="1" customWidth="1"/>
    <col min="14602" max="14848" width="9.140625" style="13"/>
    <col min="14849" max="14849" width="9.140625" style="13" customWidth="1"/>
    <col min="14850" max="14850" width="56.42578125" style="13" customWidth="1"/>
    <col min="14851" max="14851" width="19.140625" style="13" customWidth="1"/>
    <col min="14852" max="14852" width="40.28515625" style="13" customWidth="1"/>
    <col min="14853" max="14855" width="9.140625" style="13"/>
    <col min="14856" max="14856" width="15.7109375" style="13" bestFit="1" customWidth="1"/>
    <col min="14857" max="14857" width="13.42578125" style="13" bestFit="1" customWidth="1"/>
    <col min="14858" max="15104" width="9.140625" style="13"/>
    <col min="15105" max="15105" width="9.140625" style="13" customWidth="1"/>
    <col min="15106" max="15106" width="56.42578125" style="13" customWidth="1"/>
    <col min="15107" max="15107" width="19.140625" style="13" customWidth="1"/>
    <col min="15108" max="15108" width="40.28515625" style="13" customWidth="1"/>
    <col min="15109" max="15111" width="9.140625" style="13"/>
    <col min="15112" max="15112" width="15.7109375" style="13" bestFit="1" customWidth="1"/>
    <col min="15113" max="15113" width="13.42578125" style="13" bestFit="1" customWidth="1"/>
    <col min="15114" max="15360" width="9.140625" style="13"/>
    <col min="15361" max="15361" width="9.140625" style="13" customWidth="1"/>
    <col min="15362" max="15362" width="56.42578125" style="13" customWidth="1"/>
    <col min="15363" max="15363" width="19.140625" style="13" customWidth="1"/>
    <col min="15364" max="15364" width="40.28515625" style="13" customWidth="1"/>
    <col min="15365" max="15367" width="9.140625" style="13"/>
    <col min="15368" max="15368" width="15.7109375" style="13" bestFit="1" customWidth="1"/>
    <col min="15369" max="15369" width="13.42578125" style="13" bestFit="1" customWidth="1"/>
    <col min="15370" max="15616" width="9.140625" style="13"/>
    <col min="15617" max="15617" width="9.140625" style="13" customWidth="1"/>
    <col min="15618" max="15618" width="56.42578125" style="13" customWidth="1"/>
    <col min="15619" max="15619" width="19.140625" style="13" customWidth="1"/>
    <col min="15620" max="15620" width="40.28515625" style="13" customWidth="1"/>
    <col min="15621" max="15623" width="9.140625" style="13"/>
    <col min="15624" max="15624" width="15.7109375" style="13" bestFit="1" customWidth="1"/>
    <col min="15625" max="15625" width="13.42578125" style="13" bestFit="1" customWidth="1"/>
    <col min="15626" max="15872" width="9.140625" style="13"/>
    <col min="15873" max="15873" width="9.140625" style="13" customWidth="1"/>
    <col min="15874" max="15874" width="56.42578125" style="13" customWidth="1"/>
    <col min="15875" max="15875" width="19.140625" style="13" customWidth="1"/>
    <col min="15876" max="15876" width="40.28515625" style="13" customWidth="1"/>
    <col min="15877" max="15879" width="9.140625" style="13"/>
    <col min="15880" max="15880" width="15.7109375" style="13" bestFit="1" customWidth="1"/>
    <col min="15881" max="15881" width="13.42578125" style="13" bestFit="1" customWidth="1"/>
    <col min="15882" max="16128" width="9.140625" style="13"/>
    <col min="16129" max="16129" width="9.140625" style="13" customWidth="1"/>
    <col min="16130" max="16130" width="56.42578125" style="13" customWidth="1"/>
    <col min="16131" max="16131" width="19.140625" style="13" customWidth="1"/>
    <col min="16132" max="16132" width="40.28515625" style="13" customWidth="1"/>
    <col min="16133" max="16135" width="9.140625" style="13"/>
    <col min="16136" max="16136" width="15.7109375" style="13" bestFit="1" customWidth="1"/>
    <col min="16137" max="16137" width="13.42578125" style="13" bestFit="1" customWidth="1"/>
    <col min="16138" max="16384" width="9.140625" style="13"/>
  </cols>
  <sheetData>
    <row r="1" spans="1:9" s="1" customFormat="1" ht="18.75" customHeight="1" x14ac:dyDescent="0.25">
      <c r="H1" s="2"/>
    </row>
    <row r="2" spans="1:9" s="1" customFormat="1" x14ac:dyDescent="0.25">
      <c r="H2" s="2"/>
    </row>
    <row r="3" spans="1:9" s="1" customFormat="1" ht="12.75" customHeight="1" x14ac:dyDescent="0.25">
      <c r="A3" s="3"/>
      <c r="B3" s="4" t="s">
        <v>0</v>
      </c>
      <c r="C3" s="4"/>
      <c r="D3" s="4"/>
      <c r="E3" s="5"/>
      <c r="H3" s="2"/>
    </row>
    <row r="4" spans="1:9" s="1" customFormat="1" ht="11.25" customHeight="1" x14ac:dyDescent="0.2">
      <c r="A4" s="6" t="s">
        <v>1</v>
      </c>
      <c r="B4" s="6"/>
      <c r="C4" s="6"/>
      <c r="D4" s="6"/>
      <c r="E4" s="6"/>
      <c r="H4" s="2"/>
    </row>
    <row r="5" spans="1:9" s="1" customFormat="1" ht="11.25" customHeight="1" x14ac:dyDescent="0.2">
      <c r="A5" s="7"/>
      <c r="B5" s="7"/>
      <c r="C5" s="7" t="s">
        <v>2</v>
      </c>
      <c r="D5" s="7"/>
      <c r="E5" s="7"/>
      <c r="H5" s="2"/>
    </row>
    <row r="6" spans="1:9" s="1" customFormat="1" ht="11.25" customHeight="1" x14ac:dyDescent="0.25">
      <c r="A6" s="8" t="s">
        <v>3</v>
      </c>
      <c r="B6" s="8"/>
      <c r="C6" s="8"/>
      <c r="D6" s="8"/>
      <c r="E6" s="8"/>
      <c r="H6" s="2"/>
    </row>
    <row r="7" spans="1:9" s="1" customFormat="1" ht="11.25" customHeight="1" x14ac:dyDescent="0.25">
      <c r="A7" s="4" t="s">
        <v>4</v>
      </c>
      <c r="B7" s="4"/>
      <c r="C7" s="4"/>
      <c r="D7" s="4"/>
      <c r="E7" s="4"/>
      <c r="H7" s="2"/>
    </row>
    <row r="8" spans="1:9" s="1" customFormat="1" ht="12" customHeight="1" x14ac:dyDescent="0.25">
      <c r="A8" s="8" t="s">
        <v>5</v>
      </c>
      <c r="B8" s="4"/>
      <c r="C8" s="4"/>
      <c r="D8" s="4"/>
      <c r="E8" s="4"/>
      <c r="H8" s="2"/>
    </row>
    <row r="9" spans="1:9" ht="9.9499999999999993" customHeight="1" x14ac:dyDescent="0.2">
      <c r="A9" s="9"/>
      <c r="B9" s="10" t="s">
        <v>6</v>
      </c>
      <c r="C9" s="11"/>
      <c r="D9" s="12" t="s">
        <v>7</v>
      </c>
      <c r="E9" s="9"/>
    </row>
    <row r="10" spans="1:9" ht="9" customHeight="1" x14ac:dyDescent="0.2">
      <c r="A10" s="9"/>
      <c r="B10" s="15"/>
      <c r="C10" s="16" t="s">
        <v>8</v>
      </c>
      <c r="D10" s="17"/>
      <c r="E10" s="18"/>
      <c r="F10" s="19"/>
      <c r="G10" s="19"/>
      <c r="H10" s="20"/>
      <c r="I10" s="19"/>
    </row>
    <row r="11" spans="1:9" ht="12" customHeight="1" x14ac:dyDescent="0.2">
      <c r="A11" s="9"/>
      <c r="B11" s="21"/>
      <c r="C11" s="16" t="s">
        <v>9</v>
      </c>
      <c r="D11" s="17"/>
      <c r="E11" s="18"/>
      <c r="F11" s="19"/>
      <c r="G11" s="19"/>
      <c r="H11" s="20"/>
      <c r="I11" s="19"/>
    </row>
    <row r="12" spans="1:9" ht="12" customHeight="1" x14ac:dyDescent="0.2">
      <c r="A12" s="9"/>
      <c r="B12" s="22" t="s">
        <v>10</v>
      </c>
      <c r="C12" s="23" t="s">
        <v>11</v>
      </c>
      <c r="D12" s="24" t="s">
        <v>12</v>
      </c>
      <c r="E12" s="18"/>
      <c r="F12" s="19"/>
      <c r="G12" s="19"/>
      <c r="H12" s="20"/>
      <c r="I12" s="19"/>
    </row>
    <row r="13" spans="1:9" s="32" customFormat="1" ht="12" customHeight="1" x14ac:dyDescent="0.25">
      <c r="A13" s="25"/>
      <c r="B13" s="26"/>
      <c r="C13" s="27" t="s">
        <v>13</v>
      </c>
      <c r="D13" s="28" t="s">
        <v>14</v>
      </c>
      <c r="E13" s="29"/>
      <c r="F13" s="30"/>
      <c r="G13" s="30"/>
      <c r="H13" s="31"/>
      <c r="I13" s="30"/>
    </row>
    <row r="14" spans="1:9" s="32" customFormat="1" ht="12" customHeight="1" x14ac:dyDescent="0.25">
      <c r="A14" s="25"/>
      <c r="B14" s="33" t="s">
        <v>15</v>
      </c>
      <c r="C14" s="34">
        <f>C15+C19</f>
        <v>1117238297.8</v>
      </c>
      <c r="D14" s="35">
        <f>D15+D16+D17</f>
        <v>0</v>
      </c>
      <c r="E14" s="36"/>
      <c r="F14" s="30"/>
      <c r="G14" s="30"/>
      <c r="H14" s="31"/>
      <c r="I14" s="30"/>
    </row>
    <row r="15" spans="1:9" s="32" customFormat="1" ht="12" customHeight="1" x14ac:dyDescent="0.25">
      <c r="A15" s="25"/>
      <c r="B15" s="37" t="s">
        <v>16</v>
      </c>
      <c r="C15" s="38">
        <f>SUM(C16:C18)</f>
        <v>826743825.58999991</v>
      </c>
      <c r="D15" s="39">
        <f>'[1]anexo I-TCE'!P21</f>
        <v>0</v>
      </c>
      <c r="E15" s="36"/>
      <c r="F15" s="30"/>
      <c r="G15" s="30"/>
      <c r="H15" s="31"/>
      <c r="I15" s="30"/>
    </row>
    <row r="16" spans="1:9" s="32" customFormat="1" ht="12" customHeight="1" x14ac:dyDescent="0.25">
      <c r="A16" s="25"/>
      <c r="B16" s="37" t="s">
        <v>17</v>
      </c>
      <c r="C16" s="38">
        <f>'[1]anexo I-TCE'!O21</f>
        <v>705139082.28999996</v>
      </c>
      <c r="D16" s="39">
        <f>'[1]anexo I-TCE'!Q20</f>
        <v>0</v>
      </c>
      <c r="E16" s="36"/>
      <c r="F16" s="30"/>
      <c r="G16" s="30"/>
      <c r="H16" s="31"/>
      <c r="I16" s="30"/>
    </row>
    <row r="17" spans="1:9" s="32" customFormat="1" ht="12" customHeight="1" x14ac:dyDescent="0.25">
      <c r="A17" s="25"/>
      <c r="B17" s="37" t="s">
        <v>18</v>
      </c>
      <c r="C17" s="38">
        <f>'[1]anexo I-TCE'!O22</f>
        <v>121604743.29999998</v>
      </c>
      <c r="D17" s="39">
        <f>'[1]anexo I-TCE'!Q21</f>
        <v>0</v>
      </c>
      <c r="E17" s="36"/>
      <c r="F17" s="30"/>
      <c r="G17" s="30"/>
      <c r="H17" s="31"/>
      <c r="I17" s="30"/>
    </row>
    <row r="18" spans="1:9" s="32" customFormat="1" ht="12" customHeight="1" x14ac:dyDescent="0.25">
      <c r="A18" s="25"/>
      <c r="B18" s="37" t="s">
        <v>19</v>
      </c>
      <c r="C18" s="38">
        <f>'[1]anexo I-TCE'!P22</f>
        <v>0</v>
      </c>
      <c r="D18" s="39">
        <f>'[1]anexo I-TCE'!Q22</f>
        <v>0</v>
      </c>
      <c r="E18" s="36"/>
      <c r="F18" s="30"/>
      <c r="G18" s="30"/>
      <c r="H18" s="31"/>
      <c r="I18" s="30"/>
    </row>
    <row r="19" spans="1:9" s="32" customFormat="1" ht="12" customHeight="1" x14ac:dyDescent="0.25">
      <c r="A19" s="25"/>
      <c r="B19" s="37" t="s">
        <v>20</v>
      </c>
      <c r="C19" s="38">
        <f>C20+C21</f>
        <v>290494472.21000004</v>
      </c>
      <c r="D19" s="39">
        <f>'[1]anexo I-TCE'!Q23</f>
        <v>0</v>
      </c>
      <c r="E19" s="36"/>
      <c r="F19" s="30"/>
      <c r="G19" s="30"/>
      <c r="H19" s="31"/>
      <c r="I19" s="30"/>
    </row>
    <row r="20" spans="1:9" s="32" customFormat="1" ht="12" customHeight="1" x14ac:dyDescent="0.25">
      <c r="A20" s="25"/>
      <c r="B20" s="37" t="s">
        <v>21</v>
      </c>
      <c r="C20" s="38">
        <f>'[1]anexo I-TCE'!O25</f>
        <v>229754337.62</v>
      </c>
      <c r="D20" s="39">
        <f>'[1]anexo I-TCE'!Q24</f>
        <v>0</v>
      </c>
      <c r="E20" s="36"/>
      <c r="F20" s="30"/>
      <c r="G20" s="30"/>
      <c r="H20" s="31"/>
      <c r="I20" s="30"/>
    </row>
    <row r="21" spans="1:9" s="32" customFormat="1" ht="12" customHeight="1" x14ac:dyDescent="0.25">
      <c r="A21" s="25"/>
      <c r="B21" s="37" t="s">
        <v>22</v>
      </c>
      <c r="C21" s="38">
        <f>'[1]anexo I-TCE'!O26</f>
        <v>60740134.590000011</v>
      </c>
      <c r="D21" s="39">
        <f>'[1]anexo I-TCE'!Q25</f>
        <v>0</v>
      </c>
      <c r="E21" s="36"/>
      <c r="F21" s="30"/>
      <c r="G21" s="30"/>
      <c r="H21" s="31"/>
      <c r="I21" s="30"/>
    </row>
    <row r="22" spans="1:9" s="32" customFormat="1" ht="12" customHeight="1" x14ac:dyDescent="0.25">
      <c r="A22" s="25"/>
      <c r="B22" s="37" t="s">
        <v>23</v>
      </c>
      <c r="C22" s="38">
        <f>'[1]anexo I-TCE'!P26</f>
        <v>0</v>
      </c>
      <c r="D22" s="39">
        <f>'[1]anexo I-TCE'!Q26</f>
        <v>0</v>
      </c>
      <c r="E22" s="36"/>
      <c r="F22" s="30"/>
      <c r="G22" s="30"/>
      <c r="H22" s="31"/>
      <c r="I22" s="30"/>
    </row>
    <row r="23" spans="1:9" s="32" customFormat="1" ht="24" customHeight="1" x14ac:dyDescent="0.25">
      <c r="A23" s="25"/>
      <c r="B23" s="40" t="s">
        <v>24</v>
      </c>
      <c r="C23" s="38">
        <f>'[1]anexo I-TCE'!P27</f>
        <v>0</v>
      </c>
      <c r="D23" s="39">
        <f>'[1]anexo I-TCE'!Q27</f>
        <v>0</v>
      </c>
      <c r="E23" s="36"/>
      <c r="F23" s="30"/>
      <c r="G23" s="30"/>
      <c r="H23" s="31"/>
      <c r="I23" s="30"/>
    </row>
    <row r="24" spans="1:9" s="32" customFormat="1" ht="12" customHeight="1" x14ac:dyDescent="0.25">
      <c r="A24" s="25"/>
      <c r="B24" s="41" t="s">
        <v>25</v>
      </c>
      <c r="C24" s="42">
        <f>SUM(C25:C29)</f>
        <v>326923287.71099997</v>
      </c>
      <c r="D24" s="35">
        <f>'[1]anexo I-TCE'!Q28</f>
        <v>0</v>
      </c>
      <c r="E24" s="36"/>
      <c r="F24" s="30"/>
      <c r="G24" s="30"/>
      <c r="H24" s="31"/>
      <c r="I24" s="30"/>
    </row>
    <row r="25" spans="1:9" s="32" customFormat="1" ht="12" customHeight="1" x14ac:dyDescent="0.25">
      <c r="A25" s="25"/>
      <c r="B25" s="43" t="s">
        <v>26</v>
      </c>
      <c r="C25" s="38">
        <f>'[1]anexo I-TCE'!O30</f>
        <v>5841962.7400000002</v>
      </c>
      <c r="D25" s="39">
        <f>'[1]anexo I-TCE'!Q29</f>
        <v>0</v>
      </c>
      <c r="E25" s="36"/>
      <c r="F25" s="30"/>
      <c r="G25" s="30"/>
      <c r="H25" s="31"/>
      <c r="I25" s="30"/>
    </row>
    <row r="26" spans="1:9" s="32" customFormat="1" ht="12" customHeight="1" x14ac:dyDescent="0.25">
      <c r="A26" s="25"/>
      <c r="B26" s="43" t="s">
        <v>27</v>
      </c>
      <c r="C26" s="38">
        <f>'[1]anexo I-TCE'!O31</f>
        <v>0</v>
      </c>
      <c r="D26" s="39">
        <f>'[1]anexo I-TCE'!Q30</f>
        <v>0</v>
      </c>
      <c r="E26" s="36"/>
      <c r="F26" s="30"/>
      <c r="G26" s="30"/>
      <c r="H26" s="31"/>
      <c r="I26" s="30"/>
    </row>
    <row r="27" spans="1:9" s="32" customFormat="1" ht="12" customHeight="1" x14ac:dyDescent="0.25">
      <c r="A27" s="25"/>
      <c r="B27" s="43" t="s">
        <v>28</v>
      </c>
      <c r="C27" s="38">
        <f>'[1]anexo I-TCE'!O32</f>
        <v>54665477.709999993</v>
      </c>
      <c r="D27" s="39">
        <f>'[1]anexo I-TCE'!Q31</f>
        <v>0</v>
      </c>
      <c r="E27" s="36"/>
      <c r="F27" s="30"/>
      <c r="G27" s="30"/>
      <c r="H27" s="31"/>
      <c r="I27" s="30"/>
    </row>
    <row r="28" spans="1:9" s="32" customFormat="1" ht="12" customHeight="1" x14ac:dyDescent="0.25">
      <c r="A28" s="25"/>
      <c r="B28" s="43" t="s">
        <v>29</v>
      </c>
      <c r="C28" s="38">
        <f>'[1]anexo I-TCE'!O33</f>
        <v>129970305.81999999</v>
      </c>
      <c r="D28" s="39">
        <f>'[1]anexo I-TCE'!Q32</f>
        <v>0</v>
      </c>
      <c r="E28" s="36"/>
      <c r="F28" s="30"/>
      <c r="G28" s="30"/>
      <c r="H28" s="31"/>
      <c r="I28" s="30"/>
    </row>
    <row r="29" spans="1:9" s="32" customFormat="1" ht="12" customHeight="1" x14ac:dyDescent="0.25">
      <c r="A29" s="25"/>
      <c r="B29" s="44" t="s">
        <v>30</v>
      </c>
      <c r="C29" s="38">
        <f>'[1]anexo I-TCE'!O34</f>
        <v>136445541.44099998</v>
      </c>
      <c r="D29" s="45">
        <f>'[1]anexo I-TCE'!Q33</f>
        <v>0</v>
      </c>
      <c r="E29" s="36"/>
      <c r="F29" s="30"/>
      <c r="G29" s="30"/>
      <c r="H29" s="31"/>
      <c r="I29" s="30"/>
    </row>
    <row r="30" spans="1:9" s="32" customFormat="1" ht="12" customHeight="1" x14ac:dyDescent="0.25">
      <c r="A30" s="25"/>
      <c r="B30" s="46" t="s">
        <v>31</v>
      </c>
      <c r="C30" s="47">
        <f>C14-C24</f>
        <v>790315010.08899999</v>
      </c>
      <c r="D30" s="48">
        <f>D14-D24</f>
        <v>0</v>
      </c>
      <c r="E30" s="29"/>
      <c r="F30" s="30"/>
      <c r="G30" s="30"/>
      <c r="H30" s="31"/>
      <c r="I30" s="30"/>
    </row>
    <row r="31" spans="1:9" s="32" customFormat="1" ht="12" customHeight="1" x14ac:dyDescent="0.25">
      <c r="A31" s="25"/>
      <c r="B31" s="49"/>
      <c r="C31" s="50"/>
      <c r="D31" s="51"/>
      <c r="E31" s="29"/>
      <c r="F31" s="30"/>
      <c r="G31" s="30"/>
      <c r="H31" s="31"/>
      <c r="I31" s="30"/>
    </row>
    <row r="32" spans="1:9" s="32" customFormat="1" ht="12" customHeight="1" x14ac:dyDescent="0.25">
      <c r="A32" s="25"/>
      <c r="B32" s="52" t="s">
        <v>32</v>
      </c>
      <c r="C32" s="53" t="s">
        <v>33</v>
      </c>
      <c r="D32" s="54" t="s">
        <v>34</v>
      </c>
      <c r="E32" s="29"/>
      <c r="F32" s="30"/>
      <c r="G32" s="30"/>
      <c r="H32" s="31"/>
      <c r="I32" s="30"/>
    </row>
    <row r="33" spans="1:9" s="32" customFormat="1" ht="12" customHeight="1" x14ac:dyDescent="0.25">
      <c r="A33" s="25"/>
      <c r="B33" s="55" t="s">
        <v>35</v>
      </c>
      <c r="C33" s="56">
        <f>'[1]anexo I-TCE'!C38</f>
        <v>15832886168.200001</v>
      </c>
      <c r="D33" s="57"/>
      <c r="E33" s="29"/>
      <c r="F33" s="30"/>
      <c r="G33" s="30"/>
      <c r="H33" s="31"/>
      <c r="I33" s="30"/>
    </row>
    <row r="34" spans="1:9" s="32" customFormat="1" ht="12" customHeight="1" x14ac:dyDescent="0.25">
      <c r="A34" s="25"/>
      <c r="B34" s="15" t="s">
        <v>36</v>
      </c>
      <c r="C34" s="58">
        <f>'[1]anexo I-TCE'!C39</f>
        <v>23137774</v>
      </c>
      <c r="D34" s="59" t="s">
        <v>37</v>
      </c>
      <c r="E34" s="29"/>
      <c r="F34" s="30"/>
      <c r="G34" s="30"/>
      <c r="H34" s="31"/>
      <c r="I34" s="30"/>
    </row>
    <row r="35" spans="1:9" s="32" customFormat="1" ht="12" customHeight="1" x14ac:dyDescent="0.25">
      <c r="A35" s="25"/>
      <c r="B35" s="60" t="s">
        <v>38</v>
      </c>
      <c r="C35" s="58">
        <f>C33-C34</f>
        <v>15809748394.200001</v>
      </c>
      <c r="D35" s="59" t="s">
        <v>37</v>
      </c>
      <c r="E35" s="29"/>
      <c r="F35" s="30"/>
      <c r="G35" s="30"/>
      <c r="H35" s="61"/>
      <c r="I35" s="30"/>
    </row>
    <row r="36" spans="1:9" s="32" customFormat="1" ht="12" customHeight="1" x14ac:dyDescent="0.25">
      <c r="A36" s="25"/>
      <c r="B36" s="62" t="s">
        <v>39</v>
      </c>
      <c r="C36" s="63">
        <f>C30+D30</f>
        <v>790315010.08899999</v>
      </c>
      <c r="D36" s="64">
        <f>C36/C35*100/100</f>
        <v>4.9989094727082219E-2</v>
      </c>
      <c r="E36" s="29"/>
      <c r="F36" s="30"/>
      <c r="G36" s="30"/>
      <c r="H36" s="31"/>
      <c r="I36" s="65"/>
    </row>
    <row r="37" spans="1:9" s="32" customFormat="1" ht="12" customHeight="1" x14ac:dyDescent="0.25">
      <c r="A37" s="25" t="s">
        <v>40</v>
      </c>
      <c r="B37" s="26" t="s">
        <v>41</v>
      </c>
      <c r="C37" s="66">
        <f>C35*6%</f>
        <v>948584903.65200007</v>
      </c>
      <c r="D37" s="67">
        <v>6</v>
      </c>
      <c r="E37" s="29"/>
      <c r="F37" s="30"/>
      <c r="G37" s="30"/>
      <c r="H37" s="31"/>
      <c r="I37" s="30"/>
    </row>
    <row r="38" spans="1:9" s="32" customFormat="1" ht="12" customHeight="1" x14ac:dyDescent="0.25">
      <c r="A38" s="25"/>
      <c r="B38" s="68" t="s">
        <v>42</v>
      </c>
      <c r="C38" s="69">
        <f>C35*5.7%</f>
        <v>901155658.46940005</v>
      </c>
      <c r="D38" s="70">
        <v>5.7</v>
      </c>
      <c r="E38" s="29"/>
      <c r="F38" s="30"/>
      <c r="G38" s="30"/>
      <c r="H38" s="31"/>
      <c r="I38" s="30"/>
    </row>
    <row r="39" spans="1:9" s="32" customFormat="1" ht="12" customHeight="1" x14ac:dyDescent="0.25">
      <c r="A39" s="25"/>
      <c r="B39" s="71" t="s">
        <v>43</v>
      </c>
      <c r="C39" s="69">
        <f>C35*5.4%</f>
        <v>853726413.28680015</v>
      </c>
      <c r="D39" s="70">
        <v>5.4</v>
      </c>
      <c r="E39" s="29"/>
      <c r="F39" s="30"/>
      <c r="G39" s="30"/>
      <c r="H39" s="31"/>
      <c r="I39" s="30"/>
    </row>
    <row r="40" spans="1:9" ht="33.75" customHeight="1" x14ac:dyDescent="0.2">
      <c r="A40" s="9"/>
      <c r="B40" s="72" t="s">
        <v>44</v>
      </c>
      <c r="C40" s="73"/>
      <c r="D40" s="73"/>
      <c r="E40" s="5"/>
      <c r="F40" s="5"/>
      <c r="G40" s="5"/>
      <c r="H40" s="2"/>
      <c r="I40" s="5"/>
    </row>
    <row r="41" spans="1:9" x14ac:dyDescent="0.2">
      <c r="B41" s="75"/>
      <c r="C41" s="76"/>
      <c r="D41" s="74"/>
    </row>
    <row r="42" spans="1:9" x14ac:dyDescent="0.2">
      <c r="B42" s="76"/>
      <c r="C42" s="77"/>
      <c r="D42" s="74"/>
    </row>
  </sheetData>
  <mergeCells count="8">
    <mergeCell ref="C11:D11"/>
    <mergeCell ref="B40:D40"/>
    <mergeCell ref="B3:D3"/>
    <mergeCell ref="A4:E4"/>
    <mergeCell ref="A6:E6"/>
    <mergeCell ref="A7:E7"/>
    <mergeCell ref="A8:E8"/>
    <mergeCell ref="C10:D10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1"/>
  <sheetViews>
    <sheetView topLeftCell="A32" workbookViewId="0">
      <selection activeCell="P59" sqref="P59:R59"/>
    </sheetView>
  </sheetViews>
  <sheetFormatPr defaultRowHeight="12.75" x14ac:dyDescent="0.2"/>
  <cols>
    <col min="1" max="1" width="10.5703125" style="88" customWidth="1"/>
    <col min="2" max="2" width="57.5703125" style="88" customWidth="1"/>
    <col min="3" max="3" width="14.7109375" style="88" customWidth="1"/>
    <col min="4" max="4" width="12.42578125" style="88" customWidth="1"/>
    <col min="5" max="5" width="12.28515625" style="88" customWidth="1"/>
    <col min="6" max="6" width="11.7109375" style="88" customWidth="1"/>
    <col min="7" max="7" width="12.7109375" style="88" customWidth="1"/>
    <col min="8" max="8" width="11.7109375" style="88" customWidth="1"/>
    <col min="9" max="9" width="12.28515625" style="88" customWidth="1"/>
    <col min="10" max="10" width="12.85546875" style="88" customWidth="1"/>
    <col min="11" max="11" width="11.85546875" style="88" customWidth="1"/>
    <col min="12" max="13" width="11.7109375" style="88" customWidth="1"/>
    <col min="14" max="14" width="13.7109375" style="88" customWidth="1"/>
    <col min="15" max="15" width="13.85546875" style="88" customWidth="1"/>
    <col min="16" max="16" width="14.85546875" style="88" customWidth="1"/>
    <col min="17" max="17" width="13.85546875" style="88" bestFit="1" customWidth="1"/>
    <col min="18" max="18" width="13.85546875" style="91" bestFit="1" customWidth="1"/>
    <col min="19" max="19" width="4.140625" style="91" customWidth="1"/>
    <col min="20" max="24" width="13.42578125" style="88" customWidth="1"/>
    <col min="25" max="256" width="9.140625" style="88"/>
    <col min="257" max="257" width="10.5703125" style="88" customWidth="1"/>
    <col min="258" max="258" width="57.5703125" style="88" customWidth="1"/>
    <col min="259" max="259" width="14.7109375" style="88" customWidth="1"/>
    <col min="260" max="260" width="12.42578125" style="88" customWidth="1"/>
    <col min="261" max="261" width="12.28515625" style="88" customWidth="1"/>
    <col min="262" max="262" width="11.7109375" style="88" customWidth="1"/>
    <col min="263" max="263" width="12.7109375" style="88" customWidth="1"/>
    <col min="264" max="264" width="11.7109375" style="88" customWidth="1"/>
    <col min="265" max="265" width="12.28515625" style="88" customWidth="1"/>
    <col min="266" max="266" width="12.85546875" style="88" customWidth="1"/>
    <col min="267" max="267" width="11.85546875" style="88" customWidth="1"/>
    <col min="268" max="269" width="11.7109375" style="88" customWidth="1"/>
    <col min="270" max="270" width="13.7109375" style="88" customWidth="1"/>
    <col min="271" max="271" width="13.85546875" style="88" customWidth="1"/>
    <col min="272" max="272" width="14.85546875" style="88" customWidth="1"/>
    <col min="273" max="274" width="13.85546875" style="88" bestFit="1" customWidth="1"/>
    <col min="275" max="275" width="4.140625" style="88" customWidth="1"/>
    <col min="276" max="280" width="13.42578125" style="88" customWidth="1"/>
    <col min="281" max="512" width="9.140625" style="88"/>
    <col min="513" max="513" width="10.5703125" style="88" customWidth="1"/>
    <col min="514" max="514" width="57.5703125" style="88" customWidth="1"/>
    <col min="515" max="515" width="14.7109375" style="88" customWidth="1"/>
    <col min="516" max="516" width="12.42578125" style="88" customWidth="1"/>
    <col min="517" max="517" width="12.28515625" style="88" customWidth="1"/>
    <col min="518" max="518" width="11.7109375" style="88" customWidth="1"/>
    <col min="519" max="519" width="12.7109375" style="88" customWidth="1"/>
    <col min="520" max="520" width="11.7109375" style="88" customWidth="1"/>
    <col min="521" max="521" width="12.28515625" style="88" customWidth="1"/>
    <col min="522" max="522" width="12.85546875" style="88" customWidth="1"/>
    <col min="523" max="523" width="11.85546875" style="88" customWidth="1"/>
    <col min="524" max="525" width="11.7109375" style="88" customWidth="1"/>
    <col min="526" max="526" width="13.7109375" style="88" customWidth="1"/>
    <col min="527" max="527" width="13.85546875" style="88" customWidth="1"/>
    <col min="528" max="528" width="14.85546875" style="88" customWidth="1"/>
    <col min="529" max="530" width="13.85546875" style="88" bestFit="1" customWidth="1"/>
    <col min="531" max="531" width="4.140625" style="88" customWidth="1"/>
    <col min="532" max="536" width="13.42578125" style="88" customWidth="1"/>
    <col min="537" max="768" width="9.140625" style="88"/>
    <col min="769" max="769" width="10.5703125" style="88" customWidth="1"/>
    <col min="770" max="770" width="57.5703125" style="88" customWidth="1"/>
    <col min="771" max="771" width="14.7109375" style="88" customWidth="1"/>
    <col min="772" max="772" width="12.42578125" style="88" customWidth="1"/>
    <col min="773" max="773" width="12.28515625" style="88" customWidth="1"/>
    <col min="774" max="774" width="11.7109375" style="88" customWidth="1"/>
    <col min="775" max="775" width="12.7109375" style="88" customWidth="1"/>
    <col min="776" max="776" width="11.7109375" style="88" customWidth="1"/>
    <col min="777" max="777" width="12.28515625" style="88" customWidth="1"/>
    <col min="778" max="778" width="12.85546875" style="88" customWidth="1"/>
    <col min="779" max="779" width="11.85546875" style="88" customWidth="1"/>
    <col min="780" max="781" width="11.7109375" style="88" customWidth="1"/>
    <col min="782" max="782" width="13.7109375" style="88" customWidth="1"/>
    <col min="783" max="783" width="13.85546875" style="88" customWidth="1"/>
    <col min="784" max="784" width="14.85546875" style="88" customWidth="1"/>
    <col min="785" max="786" width="13.85546875" style="88" bestFit="1" customWidth="1"/>
    <col min="787" max="787" width="4.140625" style="88" customWidth="1"/>
    <col min="788" max="792" width="13.42578125" style="88" customWidth="1"/>
    <col min="793" max="1024" width="9.140625" style="88"/>
    <col min="1025" max="1025" width="10.5703125" style="88" customWidth="1"/>
    <col min="1026" max="1026" width="57.5703125" style="88" customWidth="1"/>
    <col min="1027" max="1027" width="14.7109375" style="88" customWidth="1"/>
    <col min="1028" max="1028" width="12.42578125" style="88" customWidth="1"/>
    <col min="1029" max="1029" width="12.28515625" style="88" customWidth="1"/>
    <col min="1030" max="1030" width="11.7109375" style="88" customWidth="1"/>
    <col min="1031" max="1031" width="12.7109375" style="88" customWidth="1"/>
    <col min="1032" max="1032" width="11.7109375" style="88" customWidth="1"/>
    <col min="1033" max="1033" width="12.28515625" style="88" customWidth="1"/>
    <col min="1034" max="1034" width="12.85546875" style="88" customWidth="1"/>
    <col min="1035" max="1035" width="11.85546875" style="88" customWidth="1"/>
    <col min="1036" max="1037" width="11.7109375" style="88" customWidth="1"/>
    <col min="1038" max="1038" width="13.7109375" style="88" customWidth="1"/>
    <col min="1039" max="1039" width="13.85546875" style="88" customWidth="1"/>
    <col min="1040" max="1040" width="14.85546875" style="88" customWidth="1"/>
    <col min="1041" max="1042" width="13.85546875" style="88" bestFit="1" customWidth="1"/>
    <col min="1043" max="1043" width="4.140625" style="88" customWidth="1"/>
    <col min="1044" max="1048" width="13.42578125" style="88" customWidth="1"/>
    <col min="1049" max="1280" width="9.140625" style="88"/>
    <col min="1281" max="1281" width="10.5703125" style="88" customWidth="1"/>
    <col min="1282" max="1282" width="57.5703125" style="88" customWidth="1"/>
    <col min="1283" max="1283" width="14.7109375" style="88" customWidth="1"/>
    <col min="1284" max="1284" width="12.42578125" style="88" customWidth="1"/>
    <col min="1285" max="1285" width="12.28515625" style="88" customWidth="1"/>
    <col min="1286" max="1286" width="11.7109375" style="88" customWidth="1"/>
    <col min="1287" max="1287" width="12.7109375" style="88" customWidth="1"/>
    <col min="1288" max="1288" width="11.7109375" style="88" customWidth="1"/>
    <col min="1289" max="1289" width="12.28515625" style="88" customWidth="1"/>
    <col min="1290" max="1290" width="12.85546875" style="88" customWidth="1"/>
    <col min="1291" max="1291" width="11.85546875" style="88" customWidth="1"/>
    <col min="1292" max="1293" width="11.7109375" style="88" customWidth="1"/>
    <col min="1294" max="1294" width="13.7109375" style="88" customWidth="1"/>
    <col min="1295" max="1295" width="13.85546875" style="88" customWidth="1"/>
    <col min="1296" max="1296" width="14.85546875" style="88" customWidth="1"/>
    <col min="1297" max="1298" width="13.85546875" style="88" bestFit="1" customWidth="1"/>
    <col min="1299" max="1299" width="4.140625" style="88" customWidth="1"/>
    <col min="1300" max="1304" width="13.42578125" style="88" customWidth="1"/>
    <col min="1305" max="1536" width="9.140625" style="88"/>
    <col min="1537" max="1537" width="10.5703125" style="88" customWidth="1"/>
    <col min="1538" max="1538" width="57.5703125" style="88" customWidth="1"/>
    <col min="1539" max="1539" width="14.7109375" style="88" customWidth="1"/>
    <col min="1540" max="1540" width="12.42578125" style="88" customWidth="1"/>
    <col min="1541" max="1541" width="12.28515625" style="88" customWidth="1"/>
    <col min="1542" max="1542" width="11.7109375" style="88" customWidth="1"/>
    <col min="1543" max="1543" width="12.7109375" style="88" customWidth="1"/>
    <col min="1544" max="1544" width="11.7109375" style="88" customWidth="1"/>
    <col min="1545" max="1545" width="12.28515625" style="88" customWidth="1"/>
    <col min="1546" max="1546" width="12.85546875" style="88" customWidth="1"/>
    <col min="1547" max="1547" width="11.85546875" style="88" customWidth="1"/>
    <col min="1548" max="1549" width="11.7109375" style="88" customWidth="1"/>
    <col min="1550" max="1550" width="13.7109375" style="88" customWidth="1"/>
    <col min="1551" max="1551" width="13.85546875" style="88" customWidth="1"/>
    <col min="1552" max="1552" width="14.85546875" style="88" customWidth="1"/>
    <col min="1553" max="1554" width="13.85546875" style="88" bestFit="1" customWidth="1"/>
    <col min="1555" max="1555" width="4.140625" style="88" customWidth="1"/>
    <col min="1556" max="1560" width="13.42578125" style="88" customWidth="1"/>
    <col min="1561" max="1792" width="9.140625" style="88"/>
    <col min="1793" max="1793" width="10.5703125" style="88" customWidth="1"/>
    <col min="1794" max="1794" width="57.5703125" style="88" customWidth="1"/>
    <col min="1795" max="1795" width="14.7109375" style="88" customWidth="1"/>
    <col min="1796" max="1796" width="12.42578125" style="88" customWidth="1"/>
    <col min="1797" max="1797" width="12.28515625" style="88" customWidth="1"/>
    <col min="1798" max="1798" width="11.7109375" style="88" customWidth="1"/>
    <col min="1799" max="1799" width="12.7109375" style="88" customWidth="1"/>
    <col min="1800" max="1800" width="11.7109375" style="88" customWidth="1"/>
    <col min="1801" max="1801" width="12.28515625" style="88" customWidth="1"/>
    <col min="1802" max="1802" width="12.85546875" style="88" customWidth="1"/>
    <col min="1803" max="1803" width="11.85546875" style="88" customWidth="1"/>
    <col min="1804" max="1805" width="11.7109375" style="88" customWidth="1"/>
    <col min="1806" max="1806" width="13.7109375" style="88" customWidth="1"/>
    <col min="1807" max="1807" width="13.85546875" style="88" customWidth="1"/>
    <col min="1808" max="1808" width="14.85546875" style="88" customWidth="1"/>
    <col min="1809" max="1810" width="13.85546875" style="88" bestFit="1" customWidth="1"/>
    <col min="1811" max="1811" width="4.140625" style="88" customWidth="1"/>
    <col min="1812" max="1816" width="13.42578125" style="88" customWidth="1"/>
    <col min="1817" max="2048" width="9.140625" style="88"/>
    <col min="2049" max="2049" width="10.5703125" style="88" customWidth="1"/>
    <col min="2050" max="2050" width="57.5703125" style="88" customWidth="1"/>
    <col min="2051" max="2051" width="14.7109375" style="88" customWidth="1"/>
    <col min="2052" max="2052" width="12.42578125" style="88" customWidth="1"/>
    <col min="2053" max="2053" width="12.28515625" style="88" customWidth="1"/>
    <col min="2054" max="2054" width="11.7109375" style="88" customWidth="1"/>
    <col min="2055" max="2055" width="12.7109375" style="88" customWidth="1"/>
    <col min="2056" max="2056" width="11.7109375" style="88" customWidth="1"/>
    <col min="2057" max="2057" width="12.28515625" style="88" customWidth="1"/>
    <col min="2058" max="2058" width="12.85546875" style="88" customWidth="1"/>
    <col min="2059" max="2059" width="11.85546875" style="88" customWidth="1"/>
    <col min="2060" max="2061" width="11.7109375" style="88" customWidth="1"/>
    <col min="2062" max="2062" width="13.7109375" style="88" customWidth="1"/>
    <col min="2063" max="2063" width="13.85546875" style="88" customWidth="1"/>
    <col min="2064" max="2064" width="14.85546875" style="88" customWidth="1"/>
    <col min="2065" max="2066" width="13.85546875" style="88" bestFit="1" customWidth="1"/>
    <col min="2067" max="2067" width="4.140625" style="88" customWidth="1"/>
    <col min="2068" max="2072" width="13.42578125" style="88" customWidth="1"/>
    <col min="2073" max="2304" width="9.140625" style="88"/>
    <col min="2305" max="2305" width="10.5703125" style="88" customWidth="1"/>
    <col min="2306" max="2306" width="57.5703125" style="88" customWidth="1"/>
    <col min="2307" max="2307" width="14.7109375" style="88" customWidth="1"/>
    <col min="2308" max="2308" width="12.42578125" style="88" customWidth="1"/>
    <col min="2309" max="2309" width="12.28515625" style="88" customWidth="1"/>
    <col min="2310" max="2310" width="11.7109375" style="88" customWidth="1"/>
    <col min="2311" max="2311" width="12.7109375" style="88" customWidth="1"/>
    <col min="2312" max="2312" width="11.7109375" style="88" customWidth="1"/>
    <col min="2313" max="2313" width="12.28515625" style="88" customWidth="1"/>
    <col min="2314" max="2314" width="12.85546875" style="88" customWidth="1"/>
    <col min="2315" max="2315" width="11.85546875" style="88" customWidth="1"/>
    <col min="2316" max="2317" width="11.7109375" style="88" customWidth="1"/>
    <col min="2318" max="2318" width="13.7109375" style="88" customWidth="1"/>
    <col min="2319" max="2319" width="13.85546875" style="88" customWidth="1"/>
    <col min="2320" max="2320" width="14.85546875" style="88" customWidth="1"/>
    <col min="2321" max="2322" width="13.85546875" style="88" bestFit="1" customWidth="1"/>
    <col min="2323" max="2323" width="4.140625" style="88" customWidth="1"/>
    <col min="2324" max="2328" width="13.42578125" style="88" customWidth="1"/>
    <col min="2329" max="2560" width="9.140625" style="88"/>
    <col min="2561" max="2561" width="10.5703125" style="88" customWidth="1"/>
    <col min="2562" max="2562" width="57.5703125" style="88" customWidth="1"/>
    <col min="2563" max="2563" width="14.7109375" style="88" customWidth="1"/>
    <col min="2564" max="2564" width="12.42578125" style="88" customWidth="1"/>
    <col min="2565" max="2565" width="12.28515625" style="88" customWidth="1"/>
    <col min="2566" max="2566" width="11.7109375" style="88" customWidth="1"/>
    <col min="2567" max="2567" width="12.7109375" style="88" customWidth="1"/>
    <col min="2568" max="2568" width="11.7109375" style="88" customWidth="1"/>
    <col min="2569" max="2569" width="12.28515625" style="88" customWidth="1"/>
    <col min="2570" max="2570" width="12.85546875" style="88" customWidth="1"/>
    <col min="2571" max="2571" width="11.85546875" style="88" customWidth="1"/>
    <col min="2572" max="2573" width="11.7109375" style="88" customWidth="1"/>
    <col min="2574" max="2574" width="13.7109375" style="88" customWidth="1"/>
    <col min="2575" max="2575" width="13.85546875" style="88" customWidth="1"/>
    <col min="2576" max="2576" width="14.85546875" style="88" customWidth="1"/>
    <col min="2577" max="2578" width="13.85546875" style="88" bestFit="1" customWidth="1"/>
    <col min="2579" max="2579" width="4.140625" style="88" customWidth="1"/>
    <col min="2580" max="2584" width="13.42578125" style="88" customWidth="1"/>
    <col min="2585" max="2816" width="9.140625" style="88"/>
    <col min="2817" max="2817" width="10.5703125" style="88" customWidth="1"/>
    <col min="2818" max="2818" width="57.5703125" style="88" customWidth="1"/>
    <col min="2819" max="2819" width="14.7109375" style="88" customWidth="1"/>
    <col min="2820" max="2820" width="12.42578125" style="88" customWidth="1"/>
    <col min="2821" max="2821" width="12.28515625" style="88" customWidth="1"/>
    <col min="2822" max="2822" width="11.7109375" style="88" customWidth="1"/>
    <col min="2823" max="2823" width="12.7109375" style="88" customWidth="1"/>
    <col min="2824" max="2824" width="11.7109375" style="88" customWidth="1"/>
    <col min="2825" max="2825" width="12.28515625" style="88" customWidth="1"/>
    <col min="2826" max="2826" width="12.85546875" style="88" customWidth="1"/>
    <col min="2827" max="2827" width="11.85546875" style="88" customWidth="1"/>
    <col min="2828" max="2829" width="11.7109375" style="88" customWidth="1"/>
    <col min="2830" max="2830" width="13.7109375" style="88" customWidth="1"/>
    <col min="2831" max="2831" width="13.85546875" style="88" customWidth="1"/>
    <col min="2832" max="2832" width="14.85546875" style="88" customWidth="1"/>
    <col min="2833" max="2834" width="13.85546875" style="88" bestFit="1" customWidth="1"/>
    <col min="2835" max="2835" width="4.140625" style="88" customWidth="1"/>
    <col min="2836" max="2840" width="13.42578125" style="88" customWidth="1"/>
    <col min="2841" max="3072" width="9.140625" style="88"/>
    <col min="3073" max="3073" width="10.5703125" style="88" customWidth="1"/>
    <col min="3074" max="3074" width="57.5703125" style="88" customWidth="1"/>
    <col min="3075" max="3075" width="14.7109375" style="88" customWidth="1"/>
    <col min="3076" max="3076" width="12.42578125" style="88" customWidth="1"/>
    <col min="3077" max="3077" width="12.28515625" style="88" customWidth="1"/>
    <col min="3078" max="3078" width="11.7109375" style="88" customWidth="1"/>
    <col min="3079" max="3079" width="12.7109375" style="88" customWidth="1"/>
    <col min="3080" max="3080" width="11.7109375" style="88" customWidth="1"/>
    <col min="3081" max="3081" width="12.28515625" style="88" customWidth="1"/>
    <col min="3082" max="3082" width="12.85546875" style="88" customWidth="1"/>
    <col min="3083" max="3083" width="11.85546875" style="88" customWidth="1"/>
    <col min="3084" max="3085" width="11.7109375" style="88" customWidth="1"/>
    <col min="3086" max="3086" width="13.7109375" style="88" customWidth="1"/>
    <col min="3087" max="3087" width="13.85546875" style="88" customWidth="1"/>
    <col min="3088" max="3088" width="14.85546875" style="88" customWidth="1"/>
    <col min="3089" max="3090" width="13.85546875" style="88" bestFit="1" customWidth="1"/>
    <col min="3091" max="3091" width="4.140625" style="88" customWidth="1"/>
    <col min="3092" max="3096" width="13.42578125" style="88" customWidth="1"/>
    <col min="3097" max="3328" width="9.140625" style="88"/>
    <col min="3329" max="3329" width="10.5703125" style="88" customWidth="1"/>
    <col min="3330" max="3330" width="57.5703125" style="88" customWidth="1"/>
    <col min="3331" max="3331" width="14.7109375" style="88" customWidth="1"/>
    <col min="3332" max="3332" width="12.42578125" style="88" customWidth="1"/>
    <col min="3333" max="3333" width="12.28515625" style="88" customWidth="1"/>
    <col min="3334" max="3334" width="11.7109375" style="88" customWidth="1"/>
    <col min="3335" max="3335" width="12.7109375" style="88" customWidth="1"/>
    <col min="3336" max="3336" width="11.7109375" style="88" customWidth="1"/>
    <col min="3337" max="3337" width="12.28515625" style="88" customWidth="1"/>
    <col min="3338" max="3338" width="12.85546875" style="88" customWidth="1"/>
    <col min="3339" max="3339" width="11.85546875" style="88" customWidth="1"/>
    <col min="3340" max="3341" width="11.7109375" style="88" customWidth="1"/>
    <col min="3342" max="3342" width="13.7109375" style="88" customWidth="1"/>
    <col min="3343" max="3343" width="13.85546875" style="88" customWidth="1"/>
    <col min="3344" max="3344" width="14.85546875" style="88" customWidth="1"/>
    <col min="3345" max="3346" width="13.85546875" style="88" bestFit="1" customWidth="1"/>
    <col min="3347" max="3347" width="4.140625" style="88" customWidth="1"/>
    <col min="3348" max="3352" width="13.42578125" style="88" customWidth="1"/>
    <col min="3353" max="3584" width="9.140625" style="88"/>
    <col min="3585" max="3585" width="10.5703125" style="88" customWidth="1"/>
    <col min="3586" max="3586" width="57.5703125" style="88" customWidth="1"/>
    <col min="3587" max="3587" width="14.7109375" style="88" customWidth="1"/>
    <col min="3588" max="3588" width="12.42578125" style="88" customWidth="1"/>
    <col min="3589" max="3589" width="12.28515625" style="88" customWidth="1"/>
    <col min="3590" max="3590" width="11.7109375" style="88" customWidth="1"/>
    <col min="3591" max="3591" width="12.7109375" style="88" customWidth="1"/>
    <col min="3592" max="3592" width="11.7109375" style="88" customWidth="1"/>
    <col min="3593" max="3593" width="12.28515625" style="88" customWidth="1"/>
    <col min="3594" max="3594" width="12.85546875" style="88" customWidth="1"/>
    <col min="3595" max="3595" width="11.85546875" style="88" customWidth="1"/>
    <col min="3596" max="3597" width="11.7109375" style="88" customWidth="1"/>
    <col min="3598" max="3598" width="13.7109375" style="88" customWidth="1"/>
    <col min="3599" max="3599" width="13.85546875" style="88" customWidth="1"/>
    <col min="3600" max="3600" width="14.85546875" style="88" customWidth="1"/>
    <col min="3601" max="3602" width="13.85546875" style="88" bestFit="1" customWidth="1"/>
    <col min="3603" max="3603" width="4.140625" style="88" customWidth="1"/>
    <col min="3604" max="3608" width="13.42578125" style="88" customWidth="1"/>
    <col min="3609" max="3840" width="9.140625" style="88"/>
    <col min="3841" max="3841" width="10.5703125" style="88" customWidth="1"/>
    <col min="3842" max="3842" width="57.5703125" style="88" customWidth="1"/>
    <col min="3843" max="3843" width="14.7109375" style="88" customWidth="1"/>
    <col min="3844" max="3844" width="12.42578125" style="88" customWidth="1"/>
    <col min="3845" max="3845" width="12.28515625" style="88" customWidth="1"/>
    <col min="3846" max="3846" width="11.7109375" style="88" customWidth="1"/>
    <col min="3847" max="3847" width="12.7109375" style="88" customWidth="1"/>
    <col min="3848" max="3848" width="11.7109375" style="88" customWidth="1"/>
    <col min="3849" max="3849" width="12.28515625" style="88" customWidth="1"/>
    <col min="3850" max="3850" width="12.85546875" style="88" customWidth="1"/>
    <col min="3851" max="3851" width="11.85546875" style="88" customWidth="1"/>
    <col min="3852" max="3853" width="11.7109375" style="88" customWidth="1"/>
    <col min="3854" max="3854" width="13.7109375" style="88" customWidth="1"/>
    <col min="3855" max="3855" width="13.85546875" style="88" customWidth="1"/>
    <col min="3856" max="3856" width="14.85546875" style="88" customWidth="1"/>
    <col min="3857" max="3858" width="13.85546875" style="88" bestFit="1" customWidth="1"/>
    <col min="3859" max="3859" width="4.140625" style="88" customWidth="1"/>
    <col min="3860" max="3864" width="13.42578125" style="88" customWidth="1"/>
    <col min="3865" max="4096" width="9.140625" style="88"/>
    <col min="4097" max="4097" width="10.5703125" style="88" customWidth="1"/>
    <col min="4098" max="4098" width="57.5703125" style="88" customWidth="1"/>
    <col min="4099" max="4099" width="14.7109375" style="88" customWidth="1"/>
    <col min="4100" max="4100" width="12.42578125" style="88" customWidth="1"/>
    <col min="4101" max="4101" width="12.28515625" style="88" customWidth="1"/>
    <col min="4102" max="4102" width="11.7109375" style="88" customWidth="1"/>
    <col min="4103" max="4103" width="12.7109375" style="88" customWidth="1"/>
    <col min="4104" max="4104" width="11.7109375" style="88" customWidth="1"/>
    <col min="4105" max="4105" width="12.28515625" style="88" customWidth="1"/>
    <col min="4106" max="4106" width="12.85546875" style="88" customWidth="1"/>
    <col min="4107" max="4107" width="11.85546875" style="88" customWidth="1"/>
    <col min="4108" max="4109" width="11.7109375" style="88" customWidth="1"/>
    <col min="4110" max="4110" width="13.7109375" style="88" customWidth="1"/>
    <col min="4111" max="4111" width="13.85546875" style="88" customWidth="1"/>
    <col min="4112" max="4112" width="14.85546875" style="88" customWidth="1"/>
    <col min="4113" max="4114" width="13.85546875" style="88" bestFit="1" customWidth="1"/>
    <col min="4115" max="4115" width="4.140625" style="88" customWidth="1"/>
    <col min="4116" max="4120" width="13.42578125" style="88" customWidth="1"/>
    <col min="4121" max="4352" width="9.140625" style="88"/>
    <col min="4353" max="4353" width="10.5703125" style="88" customWidth="1"/>
    <col min="4354" max="4354" width="57.5703125" style="88" customWidth="1"/>
    <col min="4355" max="4355" width="14.7109375" style="88" customWidth="1"/>
    <col min="4356" max="4356" width="12.42578125" style="88" customWidth="1"/>
    <col min="4357" max="4357" width="12.28515625" style="88" customWidth="1"/>
    <col min="4358" max="4358" width="11.7109375" style="88" customWidth="1"/>
    <col min="4359" max="4359" width="12.7109375" style="88" customWidth="1"/>
    <col min="4360" max="4360" width="11.7109375" style="88" customWidth="1"/>
    <col min="4361" max="4361" width="12.28515625" style="88" customWidth="1"/>
    <col min="4362" max="4362" width="12.85546875" style="88" customWidth="1"/>
    <col min="4363" max="4363" width="11.85546875" style="88" customWidth="1"/>
    <col min="4364" max="4365" width="11.7109375" style="88" customWidth="1"/>
    <col min="4366" max="4366" width="13.7109375" style="88" customWidth="1"/>
    <col min="4367" max="4367" width="13.85546875" style="88" customWidth="1"/>
    <col min="4368" max="4368" width="14.85546875" style="88" customWidth="1"/>
    <col min="4369" max="4370" width="13.85546875" style="88" bestFit="1" customWidth="1"/>
    <col min="4371" max="4371" width="4.140625" style="88" customWidth="1"/>
    <col min="4372" max="4376" width="13.42578125" style="88" customWidth="1"/>
    <col min="4377" max="4608" width="9.140625" style="88"/>
    <col min="4609" max="4609" width="10.5703125" style="88" customWidth="1"/>
    <col min="4610" max="4610" width="57.5703125" style="88" customWidth="1"/>
    <col min="4611" max="4611" width="14.7109375" style="88" customWidth="1"/>
    <col min="4612" max="4612" width="12.42578125" style="88" customWidth="1"/>
    <col min="4613" max="4613" width="12.28515625" style="88" customWidth="1"/>
    <col min="4614" max="4614" width="11.7109375" style="88" customWidth="1"/>
    <col min="4615" max="4615" width="12.7109375" style="88" customWidth="1"/>
    <col min="4616" max="4616" width="11.7109375" style="88" customWidth="1"/>
    <col min="4617" max="4617" width="12.28515625" style="88" customWidth="1"/>
    <col min="4618" max="4618" width="12.85546875" style="88" customWidth="1"/>
    <col min="4619" max="4619" width="11.85546875" style="88" customWidth="1"/>
    <col min="4620" max="4621" width="11.7109375" style="88" customWidth="1"/>
    <col min="4622" max="4622" width="13.7109375" style="88" customWidth="1"/>
    <col min="4623" max="4623" width="13.85546875" style="88" customWidth="1"/>
    <col min="4624" max="4624" width="14.85546875" style="88" customWidth="1"/>
    <col min="4625" max="4626" width="13.85546875" style="88" bestFit="1" customWidth="1"/>
    <col min="4627" max="4627" width="4.140625" style="88" customWidth="1"/>
    <col min="4628" max="4632" width="13.42578125" style="88" customWidth="1"/>
    <col min="4633" max="4864" width="9.140625" style="88"/>
    <col min="4865" max="4865" width="10.5703125" style="88" customWidth="1"/>
    <col min="4866" max="4866" width="57.5703125" style="88" customWidth="1"/>
    <col min="4867" max="4867" width="14.7109375" style="88" customWidth="1"/>
    <col min="4868" max="4868" width="12.42578125" style="88" customWidth="1"/>
    <col min="4869" max="4869" width="12.28515625" style="88" customWidth="1"/>
    <col min="4870" max="4870" width="11.7109375" style="88" customWidth="1"/>
    <col min="4871" max="4871" width="12.7109375" style="88" customWidth="1"/>
    <col min="4872" max="4872" width="11.7109375" style="88" customWidth="1"/>
    <col min="4873" max="4873" width="12.28515625" style="88" customWidth="1"/>
    <col min="4874" max="4874" width="12.85546875" style="88" customWidth="1"/>
    <col min="4875" max="4875" width="11.85546875" style="88" customWidth="1"/>
    <col min="4876" max="4877" width="11.7109375" style="88" customWidth="1"/>
    <col min="4878" max="4878" width="13.7109375" style="88" customWidth="1"/>
    <col min="4879" max="4879" width="13.85546875" style="88" customWidth="1"/>
    <col min="4880" max="4880" width="14.85546875" style="88" customWidth="1"/>
    <col min="4881" max="4882" width="13.85546875" style="88" bestFit="1" customWidth="1"/>
    <col min="4883" max="4883" width="4.140625" style="88" customWidth="1"/>
    <col min="4884" max="4888" width="13.42578125" style="88" customWidth="1"/>
    <col min="4889" max="5120" width="9.140625" style="88"/>
    <col min="5121" max="5121" width="10.5703125" style="88" customWidth="1"/>
    <col min="5122" max="5122" width="57.5703125" style="88" customWidth="1"/>
    <col min="5123" max="5123" width="14.7109375" style="88" customWidth="1"/>
    <col min="5124" max="5124" width="12.42578125" style="88" customWidth="1"/>
    <col min="5125" max="5125" width="12.28515625" style="88" customWidth="1"/>
    <col min="5126" max="5126" width="11.7109375" style="88" customWidth="1"/>
    <col min="5127" max="5127" width="12.7109375" style="88" customWidth="1"/>
    <col min="5128" max="5128" width="11.7109375" style="88" customWidth="1"/>
    <col min="5129" max="5129" width="12.28515625" style="88" customWidth="1"/>
    <col min="5130" max="5130" width="12.85546875" style="88" customWidth="1"/>
    <col min="5131" max="5131" width="11.85546875" style="88" customWidth="1"/>
    <col min="5132" max="5133" width="11.7109375" style="88" customWidth="1"/>
    <col min="5134" max="5134" width="13.7109375" style="88" customWidth="1"/>
    <col min="5135" max="5135" width="13.85546875" style="88" customWidth="1"/>
    <col min="5136" max="5136" width="14.85546875" style="88" customWidth="1"/>
    <col min="5137" max="5138" width="13.85546875" style="88" bestFit="1" customWidth="1"/>
    <col min="5139" max="5139" width="4.140625" style="88" customWidth="1"/>
    <col min="5140" max="5144" width="13.42578125" style="88" customWidth="1"/>
    <col min="5145" max="5376" width="9.140625" style="88"/>
    <col min="5377" max="5377" width="10.5703125" style="88" customWidth="1"/>
    <col min="5378" max="5378" width="57.5703125" style="88" customWidth="1"/>
    <col min="5379" max="5379" width="14.7109375" style="88" customWidth="1"/>
    <col min="5380" max="5380" width="12.42578125" style="88" customWidth="1"/>
    <col min="5381" max="5381" width="12.28515625" style="88" customWidth="1"/>
    <col min="5382" max="5382" width="11.7109375" style="88" customWidth="1"/>
    <col min="5383" max="5383" width="12.7109375" style="88" customWidth="1"/>
    <col min="5384" max="5384" width="11.7109375" style="88" customWidth="1"/>
    <col min="5385" max="5385" width="12.28515625" style="88" customWidth="1"/>
    <col min="5386" max="5386" width="12.85546875" style="88" customWidth="1"/>
    <col min="5387" max="5387" width="11.85546875" style="88" customWidth="1"/>
    <col min="5388" max="5389" width="11.7109375" style="88" customWidth="1"/>
    <col min="5390" max="5390" width="13.7109375" style="88" customWidth="1"/>
    <col min="5391" max="5391" width="13.85546875" style="88" customWidth="1"/>
    <col min="5392" max="5392" width="14.85546875" style="88" customWidth="1"/>
    <col min="5393" max="5394" width="13.85546875" style="88" bestFit="1" customWidth="1"/>
    <col min="5395" max="5395" width="4.140625" style="88" customWidth="1"/>
    <col min="5396" max="5400" width="13.42578125" style="88" customWidth="1"/>
    <col min="5401" max="5632" width="9.140625" style="88"/>
    <col min="5633" max="5633" width="10.5703125" style="88" customWidth="1"/>
    <col min="5634" max="5634" width="57.5703125" style="88" customWidth="1"/>
    <col min="5635" max="5635" width="14.7109375" style="88" customWidth="1"/>
    <col min="5636" max="5636" width="12.42578125" style="88" customWidth="1"/>
    <col min="5637" max="5637" width="12.28515625" style="88" customWidth="1"/>
    <col min="5638" max="5638" width="11.7109375" style="88" customWidth="1"/>
    <col min="5639" max="5639" width="12.7109375" style="88" customWidth="1"/>
    <col min="5640" max="5640" width="11.7109375" style="88" customWidth="1"/>
    <col min="5641" max="5641" width="12.28515625" style="88" customWidth="1"/>
    <col min="5642" max="5642" width="12.85546875" style="88" customWidth="1"/>
    <col min="5643" max="5643" width="11.85546875" style="88" customWidth="1"/>
    <col min="5644" max="5645" width="11.7109375" style="88" customWidth="1"/>
    <col min="5646" max="5646" width="13.7109375" style="88" customWidth="1"/>
    <col min="5647" max="5647" width="13.85546875" style="88" customWidth="1"/>
    <col min="5648" max="5648" width="14.85546875" style="88" customWidth="1"/>
    <col min="5649" max="5650" width="13.85546875" style="88" bestFit="1" customWidth="1"/>
    <col min="5651" max="5651" width="4.140625" style="88" customWidth="1"/>
    <col min="5652" max="5656" width="13.42578125" style="88" customWidth="1"/>
    <col min="5657" max="5888" width="9.140625" style="88"/>
    <col min="5889" max="5889" width="10.5703125" style="88" customWidth="1"/>
    <col min="5890" max="5890" width="57.5703125" style="88" customWidth="1"/>
    <col min="5891" max="5891" width="14.7109375" style="88" customWidth="1"/>
    <col min="5892" max="5892" width="12.42578125" style="88" customWidth="1"/>
    <col min="5893" max="5893" width="12.28515625" style="88" customWidth="1"/>
    <col min="5894" max="5894" width="11.7109375" style="88" customWidth="1"/>
    <col min="5895" max="5895" width="12.7109375" style="88" customWidth="1"/>
    <col min="5896" max="5896" width="11.7109375" style="88" customWidth="1"/>
    <col min="5897" max="5897" width="12.28515625" style="88" customWidth="1"/>
    <col min="5898" max="5898" width="12.85546875" style="88" customWidth="1"/>
    <col min="5899" max="5899" width="11.85546875" style="88" customWidth="1"/>
    <col min="5900" max="5901" width="11.7109375" style="88" customWidth="1"/>
    <col min="5902" max="5902" width="13.7109375" style="88" customWidth="1"/>
    <col min="5903" max="5903" width="13.85546875" style="88" customWidth="1"/>
    <col min="5904" max="5904" width="14.85546875" style="88" customWidth="1"/>
    <col min="5905" max="5906" width="13.85546875" style="88" bestFit="1" customWidth="1"/>
    <col min="5907" max="5907" width="4.140625" style="88" customWidth="1"/>
    <col min="5908" max="5912" width="13.42578125" style="88" customWidth="1"/>
    <col min="5913" max="6144" width="9.140625" style="88"/>
    <col min="6145" max="6145" width="10.5703125" style="88" customWidth="1"/>
    <col min="6146" max="6146" width="57.5703125" style="88" customWidth="1"/>
    <col min="6147" max="6147" width="14.7109375" style="88" customWidth="1"/>
    <col min="6148" max="6148" width="12.42578125" style="88" customWidth="1"/>
    <col min="6149" max="6149" width="12.28515625" style="88" customWidth="1"/>
    <col min="6150" max="6150" width="11.7109375" style="88" customWidth="1"/>
    <col min="6151" max="6151" width="12.7109375" style="88" customWidth="1"/>
    <col min="6152" max="6152" width="11.7109375" style="88" customWidth="1"/>
    <col min="6153" max="6153" width="12.28515625" style="88" customWidth="1"/>
    <col min="6154" max="6154" width="12.85546875" style="88" customWidth="1"/>
    <col min="6155" max="6155" width="11.85546875" style="88" customWidth="1"/>
    <col min="6156" max="6157" width="11.7109375" style="88" customWidth="1"/>
    <col min="6158" max="6158" width="13.7109375" style="88" customWidth="1"/>
    <col min="6159" max="6159" width="13.85546875" style="88" customWidth="1"/>
    <col min="6160" max="6160" width="14.85546875" style="88" customWidth="1"/>
    <col min="6161" max="6162" width="13.85546875" style="88" bestFit="1" customWidth="1"/>
    <col min="6163" max="6163" width="4.140625" style="88" customWidth="1"/>
    <col min="6164" max="6168" width="13.42578125" style="88" customWidth="1"/>
    <col min="6169" max="6400" width="9.140625" style="88"/>
    <col min="6401" max="6401" width="10.5703125" style="88" customWidth="1"/>
    <col min="6402" max="6402" width="57.5703125" style="88" customWidth="1"/>
    <col min="6403" max="6403" width="14.7109375" style="88" customWidth="1"/>
    <col min="6404" max="6404" width="12.42578125" style="88" customWidth="1"/>
    <col min="6405" max="6405" width="12.28515625" style="88" customWidth="1"/>
    <col min="6406" max="6406" width="11.7109375" style="88" customWidth="1"/>
    <col min="6407" max="6407" width="12.7109375" style="88" customWidth="1"/>
    <col min="6408" max="6408" width="11.7109375" style="88" customWidth="1"/>
    <col min="6409" max="6409" width="12.28515625" style="88" customWidth="1"/>
    <col min="6410" max="6410" width="12.85546875" style="88" customWidth="1"/>
    <col min="6411" max="6411" width="11.85546875" style="88" customWidth="1"/>
    <col min="6412" max="6413" width="11.7109375" style="88" customWidth="1"/>
    <col min="6414" max="6414" width="13.7109375" style="88" customWidth="1"/>
    <col min="6415" max="6415" width="13.85546875" style="88" customWidth="1"/>
    <col min="6416" max="6416" width="14.85546875" style="88" customWidth="1"/>
    <col min="6417" max="6418" width="13.85546875" style="88" bestFit="1" customWidth="1"/>
    <col min="6419" max="6419" width="4.140625" style="88" customWidth="1"/>
    <col min="6420" max="6424" width="13.42578125" style="88" customWidth="1"/>
    <col min="6425" max="6656" width="9.140625" style="88"/>
    <col min="6657" max="6657" width="10.5703125" style="88" customWidth="1"/>
    <col min="6658" max="6658" width="57.5703125" style="88" customWidth="1"/>
    <col min="6659" max="6659" width="14.7109375" style="88" customWidth="1"/>
    <col min="6660" max="6660" width="12.42578125" style="88" customWidth="1"/>
    <col min="6661" max="6661" width="12.28515625" style="88" customWidth="1"/>
    <col min="6662" max="6662" width="11.7109375" style="88" customWidth="1"/>
    <col min="6663" max="6663" width="12.7109375" style="88" customWidth="1"/>
    <col min="6664" max="6664" width="11.7109375" style="88" customWidth="1"/>
    <col min="6665" max="6665" width="12.28515625" style="88" customWidth="1"/>
    <col min="6666" max="6666" width="12.85546875" style="88" customWidth="1"/>
    <col min="6667" max="6667" width="11.85546875" style="88" customWidth="1"/>
    <col min="6668" max="6669" width="11.7109375" style="88" customWidth="1"/>
    <col min="6670" max="6670" width="13.7109375" style="88" customWidth="1"/>
    <col min="6671" max="6671" width="13.85546875" style="88" customWidth="1"/>
    <col min="6672" max="6672" width="14.85546875" style="88" customWidth="1"/>
    <col min="6673" max="6674" width="13.85546875" style="88" bestFit="1" customWidth="1"/>
    <col min="6675" max="6675" width="4.140625" style="88" customWidth="1"/>
    <col min="6676" max="6680" width="13.42578125" style="88" customWidth="1"/>
    <col min="6681" max="6912" width="9.140625" style="88"/>
    <col min="6913" max="6913" width="10.5703125" style="88" customWidth="1"/>
    <col min="6914" max="6914" width="57.5703125" style="88" customWidth="1"/>
    <col min="6915" max="6915" width="14.7109375" style="88" customWidth="1"/>
    <col min="6916" max="6916" width="12.42578125" style="88" customWidth="1"/>
    <col min="6917" max="6917" width="12.28515625" style="88" customWidth="1"/>
    <col min="6918" max="6918" width="11.7109375" style="88" customWidth="1"/>
    <col min="6919" max="6919" width="12.7109375" style="88" customWidth="1"/>
    <col min="6920" max="6920" width="11.7109375" style="88" customWidth="1"/>
    <col min="6921" max="6921" width="12.28515625" style="88" customWidth="1"/>
    <col min="6922" max="6922" width="12.85546875" style="88" customWidth="1"/>
    <col min="6923" max="6923" width="11.85546875" style="88" customWidth="1"/>
    <col min="6924" max="6925" width="11.7109375" style="88" customWidth="1"/>
    <col min="6926" max="6926" width="13.7109375" style="88" customWidth="1"/>
    <col min="6927" max="6927" width="13.85546875" style="88" customWidth="1"/>
    <col min="6928" max="6928" width="14.85546875" style="88" customWidth="1"/>
    <col min="6929" max="6930" width="13.85546875" style="88" bestFit="1" customWidth="1"/>
    <col min="6931" max="6931" width="4.140625" style="88" customWidth="1"/>
    <col min="6932" max="6936" width="13.42578125" style="88" customWidth="1"/>
    <col min="6937" max="7168" width="9.140625" style="88"/>
    <col min="7169" max="7169" width="10.5703125" style="88" customWidth="1"/>
    <col min="7170" max="7170" width="57.5703125" style="88" customWidth="1"/>
    <col min="7171" max="7171" width="14.7109375" style="88" customWidth="1"/>
    <col min="7172" max="7172" width="12.42578125" style="88" customWidth="1"/>
    <col min="7173" max="7173" width="12.28515625" style="88" customWidth="1"/>
    <col min="7174" max="7174" width="11.7109375" style="88" customWidth="1"/>
    <col min="7175" max="7175" width="12.7109375" style="88" customWidth="1"/>
    <col min="7176" max="7176" width="11.7109375" style="88" customWidth="1"/>
    <col min="7177" max="7177" width="12.28515625" style="88" customWidth="1"/>
    <col min="7178" max="7178" width="12.85546875" style="88" customWidth="1"/>
    <col min="7179" max="7179" width="11.85546875" style="88" customWidth="1"/>
    <col min="7180" max="7181" width="11.7109375" style="88" customWidth="1"/>
    <col min="7182" max="7182" width="13.7109375" style="88" customWidth="1"/>
    <col min="7183" max="7183" width="13.85546875" style="88" customWidth="1"/>
    <col min="7184" max="7184" width="14.85546875" style="88" customWidth="1"/>
    <col min="7185" max="7186" width="13.85546875" style="88" bestFit="1" customWidth="1"/>
    <col min="7187" max="7187" width="4.140625" style="88" customWidth="1"/>
    <col min="7188" max="7192" width="13.42578125" style="88" customWidth="1"/>
    <col min="7193" max="7424" width="9.140625" style="88"/>
    <col min="7425" max="7425" width="10.5703125" style="88" customWidth="1"/>
    <col min="7426" max="7426" width="57.5703125" style="88" customWidth="1"/>
    <col min="7427" max="7427" width="14.7109375" style="88" customWidth="1"/>
    <col min="7428" max="7428" width="12.42578125" style="88" customWidth="1"/>
    <col min="7429" max="7429" width="12.28515625" style="88" customWidth="1"/>
    <col min="7430" max="7430" width="11.7109375" style="88" customWidth="1"/>
    <col min="7431" max="7431" width="12.7109375" style="88" customWidth="1"/>
    <col min="7432" max="7432" width="11.7109375" style="88" customWidth="1"/>
    <col min="7433" max="7433" width="12.28515625" style="88" customWidth="1"/>
    <col min="7434" max="7434" width="12.85546875" style="88" customWidth="1"/>
    <col min="7435" max="7435" width="11.85546875" style="88" customWidth="1"/>
    <col min="7436" max="7437" width="11.7109375" style="88" customWidth="1"/>
    <col min="7438" max="7438" width="13.7109375" style="88" customWidth="1"/>
    <col min="7439" max="7439" width="13.85546875" style="88" customWidth="1"/>
    <col min="7440" max="7440" width="14.85546875" style="88" customWidth="1"/>
    <col min="7441" max="7442" width="13.85546875" style="88" bestFit="1" customWidth="1"/>
    <col min="7443" max="7443" width="4.140625" style="88" customWidth="1"/>
    <col min="7444" max="7448" width="13.42578125" style="88" customWidth="1"/>
    <col min="7449" max="7680" width="9.140625" style="88"/>
    <col min="7681" max="7681" width="10.5703125" style="88" customWidth="1"/>
    <col min="7682" max="7682" width="57.5703125" style="88" customWidth="1"/>
    <col min="7683" max="7683" width="14.7109375" style="88" customWidth="1"/>
    <col min="7684" max="7684" width="12.42578125" style="88" customWidth="1"/>
    <col min="7685" max="7685" width="12.28515625" style="88" customWidth="1"/>
    <col min="7686" max="7686" width="11.7109375" style="88" customWidth="1"/>
    <col min="7687" max="7687" width="12.7109375" style="88" customWidth="1"/>
    <col min="7688" max="7688" width="11.7109375" style="88" customWidth="1"/>
    <col min="7689" max="7689" width="12.28515625" style="88" customWidth="1"/>
    <col min="7690" max="7690" width="12.85546875" style="88" customWidth="1"/>
    <col min="7691" max="7691" width="11.85546875" style="88" customWidth="1"/>
    <col min="7692" max="7693" width="11.7109375" style="88" customWidth="1"/>
    <col min="7694" max="7694" width="13.7109375" style="88" customWidth="1"/>
    <col min="7695" max="7695" width="13.85546875" style="88" customWidth="1"/>
    <col min="7696" max="7696" width="14.85546875" style="88" customWidth="1"/>
    <col min="7697" max="7698" width="13.85546875" style="88" bestFit="1" customWidth="1"/>
    <col min="7699" max="7699" width="4.140625" style="88" customWidth="1"/>
    <col min="7700" max="7704" width="13.42578125" style="88" customWidth="1"/>
    <col min="7705" max="7936" width="9.140625" style="88"/>
    <col min="7937" max="7937" width="10.5703125" style="88" customWidth="1"/>
    <col min="7938" max="7938" width="57.5703125" style="88" customWidth="1"/>
    <col min="7939" max="7939" width="14.7109375" style="88" customWidth="1"/>
    <col min="7940" max="7940" width="12.42578125" style="88" customWidth="1"/>
    <col min="7941" max="7941" width="12.28515625" style="88" customWidth="1"/>
    <col min="7942" max="7942" width="11.7109375" style="88" customWidth="1"/>
    <col min="7943" max="7943" width="12.7109375" style="88" customWidth="1"/>
    <col min="7944" max="7944" width="11.7109375" style="88" customWidth="1"/>
    <col min="7945" max="7945" width="12.28515625" style="88" customWidth="1"/>
    <col min="7946" max="7946" width="12.85546875" style="88" customWidth="1"/>
    <col min="7947" max="7947" width="11.85546875" style="88" customWidth="1"/>
    <col min="7948" max="7949" width="11.7109375" style="88" customWidth="1"/>
    <col min="7950" max="7950" width="13.7109375" style="88" customWidth="1"/>
    <col min="7951" max="7951" width="13.85546875" style="88" customWidth="1"/>
    <col min="7952" max="7952" width="14.85546875" style="88" customWidth="1"/>
    <col min="7953" max="7954" width="13.85546875" style="88" bestFit="1" customWidth="1"/>
    <col min="7955" max="7955" width="4.140625" style="88" customWidth="1"/>
    <col min="7956" max="7960" width="13.42578125" style="88" customWidth="1"/>
    <col min="7961" max="8192" width="9.140625" style="88"/>
    <col min="8193" max="8193" width="10.5703125" style="88" customWidth="1"/>
    <col min="8194" max="8194" width="57.5703125" style="88" customWidth="1"/>
    <col min="8195" max="8195" width="14.7109375" style="88" customWidth="1"/>
    <col min="8196" max="8196" width="12.42578125" style="88" customWidth="1"/>
    <col min="8197" max="8197" width="12.28515625" style="88" customWidth="1"/>
    <col min="8198" max="8198" width="11.7109375" style="88" customWidth="1"/>
    <col min="8199" max="8199" width="12.7109375" style="88" customWidth="1"/>
    <col min="8200" max="8200" width="11.7109375" style="88" customWidth="1"/>
    <col min="8201" max="8201" width="12.28515625" style="88" customWidth="1"/>
    <col min="8202" max="8202" width="12.85546875" style="88" customWidth="1"/>
    <col min="8203" max="8203" width="11.85546875" style="88" customWidth="1"/>
    <col min="8204" max="8205" width="11.7109375" style="88" customWidth="1"/>
    <col min="8206" max="8206" width="13.7109375" style="88" customWidth="1"/>
    <col min="8207" max="8207" width="13.85546875" style="88" customWidth="1"/>
    <col min="8208" max="8208" width="14.85546875" style="88" customWidth="1"/>
    <col min="8209" max="8210" width="13.85546875" style="88" bestFit="1" customWidth="1"/>
    <col min="8211" max="8211" width="4.140625" style="88" customWidth="1"/>
    <col min="8212" max="8216" width="13.42578125" style="88" customWidth="1"/>
    <col min="8217" max="8448" width="9.140625" style="88"/>
    <col min="8449" max="8449" width="10.5703125" style="88" customWidth="1"/>
    <col min="8450" max="8450" width="57.5703125" style="88" customWidth="1"/>
    <col min="8451" max="8451" width="14.7109375" style="88" customWidth="1"/>
    <col min="8452" max="8452" width="12.42578125" style="88" customWidth="1"/>
    <col min="8453" max="8453" width="12.28515625" style="88" customWidth="1"/>
    <col min="8454" max="8454" width="11.7109375" style="88" customWidth="1"/>
    <col min="8455" max="8455" width="12.7109375" style="88" customWidth="1"/>
    <col min="8456" max="8456" width="11.7109375" style="88" customWidth="1"/>
    <col min="8457" max="8457" width="12.28515625" style="88" customWidth="1"/>
    <col min="8458" max="8458" width="12.85546875" style="88" customWidth="1"/>
    <col min="8459" max="8459" width="11.85546875" style="88" customWidth="1"/>
    <col min="8460" max="8461" width="11.7109375" style="88" customWidth="1"/>
    <col min="8462" max="8462" width="13.7109375" style="88" customWidth="1"/>
    <col min="8463" max="8463" width="13.85546875" style="88" customWidth="1"/>
    <col min="8464" max="8464" width="14.85546875" style="88" customWidth="1"/>
    <col min="8465" max="8466" width="13.85546875" style="88" bestFit="1" customWidth="1"/>
    <col min="8467" max="8467" width="4.140625" style="88" customWidth="1"/>
    <col min="8468" max="8472" width="13.42578125" style="88" customWidth="1"/>
    <col min="8473" max="8704" width="9.140625" style="88"/>
    <col min="8705" max="8705" width="10.5703125" style="88" customWidth="1"/>
    <col min="8706" max="8706" width="57.5703125" style="88" customWidth="1"/>
    <col min="8707" max="8707" width="14.7109375" style="88" customWidth="1"/>
    <col min="8708" max="8708" width="12.42578125" style="88" customWidth="1"/>
    <col min="8709" max="8709" width="12.28515625" style="88" customWidth="1"/>
    <col min="8710" max="8710" width="11.7109375" style="88" customWidth="1"/>
    <col min="8711" max="8711" width="12.7109375" style="88" customWidth="1"/>
    <col min="8712" max="8712" width="11.7109375" style="88" customWidth="1"/>
    <col min="8713" max="8713" width="12.28515625" style="88" customWidth="1"/>
    <col min="8714" max="8714" width="12.85546875" style="88" customWidth="1"/>
    <col min="8715" max="8715" width="11.85546875" style="88" customWidth="1"/>
    <col min="8716" max="8717" width="11.7109375" style="88" customWidth="1"/>
    <col min="8718" max="8718" width="13.7109375" style="88" customWidth="1"/>
    <col min="8719" max="8719" width="13.85546875" style="88" customWidth="1"/>
    <col min="8720" max="8720" width="14.85546875" style="88" customWidth="1"/>
    <col min="8721" max="8722" width="13.85546875" style="88" bestFit="1" customWidth="1"/>
    <col min="8723" max="8723" width="4.140625" style="88" customWidth="1"/>
    <col min="8724" max="8728" width="13.42578125" style="88" customWidth="1"/>
    <col min="8729" max="8960" width="9.140625" style="88"/>
    <col min="8961" max="8961" width="10.5703125" style="88" customWidth="1"/>
    <col min="8962" max="8962" width="57.5703125" style="88" customWidth="1"/>
    <col min="8963" max="8963" width="14.7109375" style="88" customWidth="1"/>
    <col min="8964" max="8964" width="12.42578125" style="88" customWidth="1"/>
    <col min="8965" max="8965" width="12.28515625" style="88" customWidth="1"/>
    <col min="8966" max="8966" width="11.7109375" style="88" customWidth="1"/>
    <col min="8967" max="8967" width="12.7109375" style="88" customWidth="1"/>
    <col min="8968" max="8968" width="11.7109375" style="88" customWidth="1"/>
    <col min="8969" max="8969" width="12.28515625" style="88" customWidth="1"/>
    <col min="8970" max="8970" width="12.85546875" style="88" customWidth="1"/>
    <col min="8971" max="8971" width="11.85546875" style="88" customWidth="1"/>
    <col min="8972" max="8973" width="11.7109375" style="88" customWidth="1"/>
    <col min="8974" max="8974" width="13.7109375" style="88" customWidth="1"/>
    <col min="8975" max="8975" width="13.85546875" style="88" customWidth="1"/>
    <col min="8976" max="8976" width="14.85546875" style="88" customWidth="1"/>
    <col min="8977" max="8978" width="13.85546875" style="88" bestFit="1" customWidth="1"/>
    <col min="8979" max="8979" width="4.140625" style="88" customWidth="1"/>
    <col min="8980" max="8984" width="13.42578125" style="88" customWidth="1"/>
    <col min="8985" max="9216" width="9.140625" style="88"/>
    <col min="9217" max="9217" width="10.5703125" style="88" customWidth="1"/>
    <col min="9218" max="9218" width="57.5703125" style="88" customWidth="1"/>
    <col min="9219" max="9219" width="14.7109375" style="88" customWidth="1"/>
    <col min="9220" max="9220" width="12.42578125" style="88" customWidth="1"/>
    <col min="9221" max="9221" width="12.28515625" style="88" customWidth="1"/>
    <col min="9222" max="9222" width="11.7109375" style="88" customWidth="1"/>
    <col min="9223" max="9223" width="12.7109375" style="88" customWidth="1"/>
    <col min="9224" max="9224" width="11.7109375" style="88" customWidth="1"/>
    <col min="9225" max="9225" width="12.28515625" style="88" customWidth="1"/>
    <col min="9226" max="9226" width="12.85546875" style="88" customWidth="1"/>
    <col min="9227" max="9227" width="11.85546875" style="88" customWidth="1"/>
    <col min="9228" max="9229" width="11.7109375" style="88" customWidth="1"/>
    <col min="9230" max="9230" width="13.7109375" style="88" customWidth="1"/>
    <col min="9231" max="9231" width="13.85546875" style="88" customWidth="1"/>
    <col min="9232" max="9232" width="14.85546875" style="88" customWidth="1"/>
    <col min="9233" max="9234" width="13.85546875" style="88" bestFit="1" customWidth="1"/>
    <col min="9235" max="9235" width="4.140625" style="88" customWidth="1"/>
    <col min="9236" max="9240" width="13.42578125" style="88" customWidth="1"/>
    <col min="9241" max="9472" width="9.140625" style="88"/>
    <col min="9473" max="9473" width="10.5703125" style="88" customWidth="1"/>
    <col min="9474" max="9474" width="57.5703125" style="88" customWidth="1"/>
    <col min="9475" max="9475" width="14.7109375" style="88" customWidth="1"/>
    <col min="9476" max="9476" width="12.42578125" style="88" customWidth="1"/>
    <col min="9477" max="9477" width="12.28515625" style="88" customWidth="1"/>
    <col min="9478" max="9478" width="11.7109375" style="88" customWidth="1"/>
    <col min="9479" max="9479" width="12.7109375" style="88" customWidth="1"/>
    <col min="9480" max="9480" width="11.7109375" style="88" customWidth="1"/>
    <col min="9481" max="9481" width="12.28515625" style="88" customWidth="1"/>
    <col min="9482" max="9482" width="12.85546875" style="88" customWidth="1"/>
    <col min="9483" max="9483" width="11.85546875" style="88" customWidth="1"/>
    <col min="9484" max="9485" width="11.7109375" style="88" customWidth="1"/>
    <col min="9486" max="9486" width="13.7109375" style="88" customWidth="1"/>
    <col min="9487" max="9487" width="13.85546875" style="88" customWidth="1"/>
    <col min="9488" max="9488" width="14.85546875" style="88" customWidth="1"/>
    <col min="9489" max="9490" width="13.85546875" style="88" bestFit="1" customWidth="1"/>
    <col min="9491" max="9491" width="4.140625" style="88" customWidth="1"/>
    <col min="9492" max="9496" width="13.42578125" style="88" customWidth="1"/>
    <col min="9497" max="9728" width="9.140625" style="88"/>
    <col min="9729" max="9729" width="10.5703125" style="88" customWidth="1"/>
    <col min="9730" max="9730" width="57.5703125" style="88" customWidth="1"/>
    <col min="9731" max="9731" width="14.7109375" style="88" customWidth="1"/>
    <col min="9732" max="9732" width="12.42578125" style="88" customWidth="1"/>
    <col min="9733" max="9733" width="12.28515625" style="88" customWidth="1"/>
    <col min="9734" max="9734" width="11.7109375" style="88" customWidth="1"/>
    <col min="9735" max="9735" width="12.7109375" style="88" customWidth="1"/>
    <col min="9736" max="9736" width="11.7109375" style="88" customWidth="1"/>
    <col min="9737" max="9737" width="12.28515625" style="88" customWidth="1"/>
    <col min="9738" max="9738" width="12.85546875" style="88" customWidth="1"/>
    <col min="9739" max="9739" width="11.85546875" style="88" customWidth="1"/>
    <col min="9740" max="9741" width="11.7109375" style="88" customWidth="1"/>
    <col min="9742" max="9742" width="13.7109375" style="88" customWidth="1"/>
    <col min="9743" max="9743" width="13.85546875" style="88" customWidth="1"/>
    <col min="9744" max="9744" width="14.85546875" style="88" customWidth="1"/>
    <col min="9745" max="9746" width="13.85546875" style="88" bestFit="1" customWidth="1"/>
    <col min="9747" max="9747" width="4.140625" style="88" customWidth="1"/>
    <col min="9748" max="9752" width="13.42578125" style="88" customWidth="1"/>
    <col min="9753" max="9984" width="9.140625" style="88"/>
    <col min="9985" max="9985" width="10.5703125" style="88" customWidth="1"/>
    <col min="9986" max="9986" width="57.5703125" style="88" customWidth="1"/>
    <col min="9987" max="9987" width="14.7109375" style="88" customWidth="1"/>
    <col min="9988" max="9988" width="12.42578125" style="88" customWidth="1"/>
    <col min="9989" max="9989" width="12.28515625" style="88" customWidth="1"/>
    <col min="9990" max="9990" width="11.7109375" style="88" customWidth="1"/>
    <col min="9991" max="9991" width="12.7109375" style="88" customWidth="1"/>
    <col min="9992" max="9992" width="11.7109375" style="88" customWidth="1"/>
    <col min="9993" max="9993" width="12.28515625" style="88" customWidth="1"/>
    <col min="9994" max="9994" width="12.85546875" style="88" customWidth="1"/>
    <col min="9995" max="9995" width="11.85546875" style="88" customWidth="1"/>
    <col min="9996" max="9997" width="11.7109375" style="88" customWidth="1"/>
    <col min="9998" max="9998" width="13.7109375" style="88" customWidth="1"/>
    <col min="9999" max="9999" width="13.85546875" style="88" customWidth="1"/>
    <col min="10000" max="10000" width="14.85546875" style="88" customWidth="1"/>
    <col min="10001" max="10002" width="13.85546875" style="88" bestFit="1" customWidth="1"/>
    <col min="10003" max="10003" width="4.140625" style="88" customWidth="1"/>
    <col min="10004" max="10008" width="13.42578125" style="88" customWidth="1"/>
    <col min="10009" max="10240" width="9.140625" style="88"/>
    <col min="10241" max="10241" width="10.5703125" style="88" customWidth="1"/>
    <col min="10242" max="10242" width="57.5703125" style="88" customWidth="1"/>
    <col min="10243" max="10243" width="14.7109375" style="88" customWidth="1"/>
    <col min="10244" max="10244" width="12.42578125" style="88" customWidth="1"/>
    <col min="10245" max="10245" width="12.28515625" style="88" customWidth="1"/>
    <col min="10246" max="10246" width="11.7109375" style="88" customWidth="1"/>
    <col min="10247" max="10247" width="12.7109375" style="88" customWidth="1"/>
    <col min="10248" max="10248" width="11.7109375" style="88" customWidth="1"/>
    <col min="10249" max="10249" width="12.28515625" style="88" customWidth="1"/>
    <col min="10250" max="10250" width="12.85546875" style="88" customWidth="1"/>
    <col min="10251" max="10251" width="11.85546875" style="88" customWidth="1"/>
    <col min="10252" max="10253" width="11.7109375" style="88" customWidth="1"/>
    <col min="10254" max="10254" width="13.7109375" style="88" customWidth="1"/>
    <col min="10255" max="10255" width="13.85546875" style="88" customWidth="1"/>
    <col min="10256" max="10256" width="14.85546875" style="88" customWidth="1"/>
    <col min="10257" max="10258" width="13.85546875" style="88" bestFit="1" customWidth="1"/>
    <col min="10259" max="10259" width="4.140625" style="88" customWidth="1"/>
    <col min="10260" max="10264" width="13.42578125" style="88" customWidth="1"/>
    <col min="10265" max="10496" width="9.140625" style="88"/>
    <col min="10497" max="10497" width="10.5703125" style="88" customWidth="1"/>
    <col min="10498" max="10498" width="57.5703125" style="88" customWidth="1"/>
    <col min="10499" max="10499" width="14.7109375" style="88" customWidth="1"/>
    <col min="10500" max="10500" width="12.42578125" style="88" customWidth="1"/>
    <col min="10501" max="10501" width="12.28515625" style="88" customWidth="1"/>
    <col min="10502" max="10502" width="11.7109375" style="88" customWidth="1"/>
    <col min="10503" max="10503" width="12.7109375" style="88" customWidth="1"/>
    <col min="10504" max="10504" width="11.7109375" style="88" customWidth="1"/>
    <col min="10505" max="10505" width="12.28515625" style="88" customWidth="1"/>
    <col min="10506" max="10506" width="12.85546875" style="88" customWidth="1"/>
    <col min="10507" max="10507" width="11.85546875" style="88" customWidth="1"/>
    <col min="10508" max="10509" width="11.7109375" style="88" customWidth="1"/>
    <col min="10510" max="10510" width="13.7109375" style="88" customWidth="1"/>
    <col min="10511" max="10511" width="13.85546875" style="88" customWidth="1"/>
    <col min="10512" max="10512" width="14.85546875" style="88" customWidth="1"/>
    <col min="10513" max="10514" width="13.85546875" style="88" bestFit="1" customWidth="1"/>
    <col min="10515" max="10515" width="4.140625" style="88" customWidth="1"/>
    <col min="10516" max="10520" width="13.42578125" style="88" customWidth="1"/>
    <col min="10521" max="10752" width="9.140625" style="88"/>
    <col min="10753" max="10753" width="10.5703125" style="88" customWidth="1"/>
    <col min="10754" max="10754" width="57.5703125" style="88" customWidth="1"/>
    <col min="10755" max="10755" width="14.7109375" style="88" customWidth="1"/>
    <col min="10756" max="10756" width="12.42578125" style="88" customWidth="1"/>
    <col min="10757" max="10757" width="12.28515625" style="88" customWidth="1"/>
    <col min="10758" max="10758" width="11.7109375" style="88" customWidth="1"/>
    <col min="10759" max="10759" width="12.7109375" style="88" customWidth="1"/>
    <col min="10760" max="10760" width="11.7109375" style="88" customWidth="1"/>
    <col min="10761" max="10761" width="12.28515625" style="88" customWidth="1"/>
    <col min="10762" max="10762" width="12.85546875" style="88" customWidth="1"/>
    <col min="10763" max="10763" width="11.85546875" style="88" customWidth="1"/>
    <col min="10764" max="10765" width="11.7109375" style="88" customWidth="1"/>
    <col min="10766" max="10766" width="13.7109375" style="88" customWidth="1"/>
    <col min="10767" max="10767" width="13.85546875" style="88" customWidth="1"/>
    <col min="10768" max="10768" width="14.85546875" style="88" customWidth="1"/>
    <col min="10769" max="10770" width="13.85546875" style="88" bestFit="1" customWidth="1"/>
    <col min="10771" max="10771" width="4.140625" style="88" customWidth="1"/>
    <col min="10772" max="10776" width="13.42578125" style="88" customWidth="1"/>
    <col min="10777" max="11008" width="9.140625" style="88"/>
    <col min="11009" max="11009" width="10.5703125" style="88" customWidth="1"/>
    <col min="11010" max="11010" width="57.5703125" style="88" customWidth="1"/>
    <col min="11011" max="11011" width="14.7109375" style="88" customWidth="1"/>
    <col min="11012" max="11012" width="12.42578125" style="88" customWidth="1"/>
    <col min="11013" max="11013" width="12.28515625" style="88" customWidth="1"/>
    <col min="11014" max="11014" width="11.7109375" style="88" customWidth="1"/>
    <col min="11015" max="11015" width="12.7109375" style="88" customWidth="1"/>
    <col min="11016" max="11016" width="11.7109375" style="88" customWidth="1"/>
    <col min="11017" max="11017" width="12.28515625" style="88" customWidth="1"/>
    <col min="11018" max="11018" width="12.85546875" style="88" customWidth="1"/>
    <col min="11019" max="11019" width="11.85546875" style="88" customWidth="1"/>
    <col min="11020" max="11021" width="11.7109375" style="88" customWidth="1"/>
    <col min="11022" max="11022" width="13.7109375" style="88" customWidth="1"/>
    <col min="11023" max="11023" width="13.85546875" style="88" customWidth="1"/>
    <col min="11024" max="11024" width="14.85546875" style="88" customWidth="1"/>
    <col min="11025" max="11026" width="13.85546875" style="88" bestFit="1" customWidth="1"/>
    <col min="11027" max="11027" width="4.140625" style="88" customWidth="1"/>
    <col min="11028" max="11032" width="13.42578125" style="88" customWidth="1"/>
    <col min="11033" max="11264" width="9.140625" style="88"/>
    <col min="11265" max="11265" width="10.5703125" style="88" customWidth="1"/>
    <col min="11266" max="11266" width="57.5703125" style="88" customWidth="1"/>
    <col min="11267" max="11267" width="14.7109375" style="88" customWidth="1"/>
    <col min="11268" max="11268" width="12.42578125" style="88" customWidth="1"/>
    <col min="11269" max="11269" width="12.28515625" style="88" customWidth="1"/>
    <col min="11270" max="11270" width="11.7109375" style="88" customWidth="1"/>
    <col min="11271" max="11271" width="12.7109375" style="88" customWidth="1"/>
    <col min="11272" max="11272" width="11.7109375" style="88" customWidth="1"/>
    <col min="11273" max="11273" width="12.28515625" style="88" customWidth="1"/>
    <col min="11274" max="11274" width="12.85546875" style="88" customWidth="1"/>
    <col min="11275" max="11275" width="11.85546875" style="88" customWidth="1"/>
    <col min="11276" max="11277" width="11.7109375" style="88" customWidth="1"/>
    <col min="11278" max="11278" width="13.7109375" style="88" customWidth="1"/>
    <col min="11279" max="11279" width="13.85546875" style="88" customWidth="1"/>
    <col min="11280" max="11280" width="14.85546875" style="88" customWidth="1"/>
    <col min="11281" max="11282" width="13.85546875" style="88" bestFit="1" customWidth="1"/>
    <col min="11283" max="11283" width="4.140625" style="88" customWidth="1"/>
    <col min="11284" max="11288" width="13.42578125" style="88" customWidth="1"/>
    <col min="11289" max="11520" width="9.140625" style="88"/>
    <col min="11521" max="11521" width="10.5703125" style="88" customWidth="1"/>
    <col min="11522" max="11522" width="57.5703125" style="88" customWidth="1"/>
    <col min="11523" max="11523" width="14.7109375" style="88" customWidth="1"/>
    <col min="11524" max="11524" width="12.42578125" style="88" customWidth="1"/>
    <col min="11525" max="11525" width="12.28515625" style="88" customWidth="1"/>
    <col min="11526" max="11526" width="11.7109375" style="88" customWidth="1"/>
    <col min="11527" max="11527" width="12.7109375" style="88" customWidth="1"/>
    <col min="11528" max="11528" width="11.7109375" style="88" customWidth="1"/>
    <col min="11529" max="11529" width="12.28515625" style="88" customWidth="1"/>
    <col min="11530" max="11530" width="12.85546875" style="88" customWidth="1"/>
    <col min="11531" max="11531" width="11.85546875" style="88" customWidth="1"/>
    <col min="11532" max="11533" width="11.7109375" style="88" customWidth="1"/>
    <col min="11534" max="11534" width="13.7109375" style="88" customWidth="1"/>
    <col min="11535" max="11535" width="13.85546875" style="88" customWidth="1"/>
    <col min="11536" max="11536" width="14.85546875" style="88" customWidth="1"/>
    <col min="11537" max="11538" width="13.85546875" style="88" bestFit="1" customWidth="1"/>
    <col min="11539" max="11539" width="4.140625" style="88" customWidth="1"/>
    <col min="11540" max="11544" width="13.42578125" style="88" customWidth="1"/>
    <col min="11545" max="11776" width="9.140625" style="88"/>
    <col min="11777" max="11777" width="10.5703125" style="88" customWidth="1"/>
    <col min="11778" max="11778" width="57.5703125" style="88" customWidth="1"/>
    <col min="11779" max="11779" width="14.7109375" style="88" customWidth="1"/>
    <col min="11780" max="11780" width="12.42578125" style="88" customWidth="1"/>
    <col min="11781" max="11781" width="12.28515625" style="88" customWidth="1"/>
    <col min="11782" max="11782" width="11.7109375" style="88" customWidth="1"/>
    <col min="11783" max="11783" width="12.7109375" style="88" customWidth="1"/>
    <col min="11784" max="11784" width="11.7109375" style="88" customWidth="1"/>
    <col min="11785" max="11785" width="12.28515625" style="88" customWidth="1"/>
    <col min="11786" max="11786" width="12.85546875" style="88" customWidth="1"/>
    <col min="11787" max="11787" width="11.85546875" style="88" customWidth="1"/>
    <col min="11788" max="11789" width="11.7109375" style="88" customWidth="1"/>
    <col min="11790" max="11790" width="13.7109375" style="88" customWidth="1"/>
    <col min="11791" max="11791" width="13.85546875" style="88" customWidth="1"/>
    <col min="11792" max="11792" width="14.85546875" style="88" customWidth="1"/>
    <col min="11793" max="11794" width="13.85546875" style="88" bestFit="1" customWidth="1"/>
    <col min="11795" max="11795" width="4.140625" style="88" customWidth="1"/>
    <col min="11796" max="11800" width="13.42578125" style="88" customWidth="1"/>
    <col min="11801" max="12032" width="9.140625" style="88"/>
    <col min="12033" max="12033" width="10.5703125" style="88" customWidth="1"/>
    <col min="12034" max="12034" width="57.5703125" style="88" customWidth="1"/>
    <col min="12035" max="12035" width="14.7109375" style="88" customWidth="1"/>
    <col min="12036" max="12036" width="12.42578125" style="88" customWidth="1"/>
    <col min="12037" max="12037" width="12.28515625" style="88" customWidth="1"/>
    <col min="12038" max="12038" width="11.7109375" style="88" customWidth="1"/>
    <col min="12039" max="12039" width="12.7109375" style="88" customWidth="1"/>
    <col min="12040" max="12040" width="11.7109375" style="88" customWidth="1"/>
    <col min="12041" max="12041" width="12.28515625" style="88" customWidth="1"/>
    <col min="12042" max="12042" width="12.85546875" style="88" customWidth="1"/>
    <col min="12043" max="12043" width="11.85546875" style="88" customWidth="1"/>
    <col min="12044" max="12045" width="11.7109375" style="88" customWidth="1"/>
    <col min="12046" max="12046" width="13.7109375" style="88" customWidth="1"/>
    <col min="12047" max="12047" width="13.85546875" style="88" customWidth="1"/>
    <col min="12048" max="12048" width="14.85546875" style="88" customWidth="1"/>
    <col min="12049" max="12050" width="13.85546875" style="88" bestFit="1" customWidth="1"/>
    <col min="12051" max="12051" width="4.140625" style="88" customWidth="1"/>
    <col min="12052" max="12056" width="13.42578125" style="88" customWidth="1"/>
    <col min="12057" max="12288" width="9.140625" style="88"/>
    <col min="12289" max="12289" width="10.5703125" style="88" customWidth="1"/>
    <col min="12290" max="12290" width="57.5703125" style="88" customWidth="1"/>
    <col min="12291" max="12291" width="14.7109375" style="88" customWidth="1"/>
    <col min="12292" max="12292" width="12.42578125" style="88" customWidth="1"/>
    <col min="12293" max="12293" width="12.28515625" style="88" customWidth="1"/>
    <col min="12294" max="12294" width="11.7109375" style="88" customWidth="1"/>
    <col min="12295" max="12295" width="12.7109375" style="88" customWidth="1"/>
    <col min="12296" max="12296" width="11.7109375" style="88" customWidth="1"/>
    <col min="12297" max="12297" width="12.28515625" style="88" customWidth="1"/>
    <col min="12298" max="12298" width="12.85546875" style="88" customWidth="1"/>
    <col min="12299" max="12299" width="11.85546875" style="88" customWidth="1"/>
    <col min="12300" max="12301" width="11.7109375" style="88" customWidth="1"/>
    <col min="12302" max="12302" width="13.7109375" style="88" customWidth="1"/>
    <col min="12303" max="12303" width="13.85546875" style="88" customWidth="1"/>
    <col min="12304" max="12304" width="14.85546875" style="88" customWidth="1"/>
    <col min="12305" max="12306" width="13.85546875" style="88" bestFit="1" customWidth="1"/>
    <col min="12307" max="12307" width="4.140625" style="88" customWidth="1"/>
    <col min="12308" max="12312" width="13.42578125" style="88" customWidth="1"/>
    <col min="12313" max="12544" width="9.140625" style="88"/>
    <col min="12545" max="12545" width="10.5703125" style="88" customWidth="1"/>
    <col min="12546" max="12546" width="57.5703125" style="88" customWidth="1"/>
    <col min="12547" max="12547" width="14.7109375" style="88" customWidth="1"/>
    <col min="12548" max="12548" width="12.42578125" style="88" customWidth="1"/>
    <col min="12549" max="12549" width="12.28515625" style="88" customWidth="1"/>
    <col min="12550" max="12550" width="11.7109375" style="88" customWidth="1"/>
    <col min="12551" max="12551" width="12.7109375" style="88" customWidth="1"/>
    <col min="12552" max="12552" width="11.7109375" style="88" customWidth="1"/>
    <col min="12553" max="12553" width="12.28515625" style="88" customWidth="1"/>
    <col min="12554" max="12554" width="12.85546875" style="88" customWidth="1"/>
    <col min="12555" max="12555" width="11.85546875" style="88" customWidth="1"/>
    <col min="12556" max="12557" width="11.7109375" style="88" customWidth="1"/>
    <col min="12558" max="12558" width="13.7109375" style="88" customWidth="1"/>
    <col min="12559" max="12559" width="13.85546875" style="88" customWidth="1"/>
    <col min="12560" max="12560" width="14.85546875" style="88" customWidth="1"/>
    <col min="12561" max="12562" width="13.85546875" style="88" bestFit="1" customWidth="1"/>
    <col min="12563" max="12563" width="4.140625" style="88" customWidth="1"/>
    <col min="12564" max="12568" width="13.42578125" style="88" customWidth="1"/>
    <col min="12569" max="12800" width="9.140625" style="88"/>
    <col min="12801" max="12801" width="10.5703125" style="88" customWidth="1"/>
    <col min="12802" max="12802" width="57.5703125" style="88" customWidth="1"/>
    <col min="12803" max="12803" width="14.7109375" style="88" customWidth="1"/>
    <col min="12804" max="12804" width="12.42578125" style="88" customWidth="1"/>
    <col min="12805" max="12805" width="12.28515625" style="88" customWidth="1"/>
    <col min="12806" max="12806" width="11.7109375" style="88" customWidth="1"/>
    <col min="12807" max="12807" width="12.7109375" style="88" customWidth="1"/>
    <col min="12808" max="12808" width="11.7109375" style="88" customWidth="1"/>
    <col min="12809" max="12809" width="12.28515625" style="88" customWidth="1"/>
    <col min="12810" max="12810" width="12.85546875" style="88" customWidth="1"/>
    <col min="12811" max="12811" width="11.85546875" style="88" customWidth="1"/>
    <col min="12812" max="12813" width="11.7109375" style="88" customWidth="1"/>
    <col min="12814" max="12814" width="13.7109375" style="88" customWidth="1"/>
    <col min="12815" max="12815" width="13.85546875" style="88" customWidth="1"/>
    <col min="12816" max="12816" width="14.85546875" style="88" customWidth="1"/>
    <col min="12817" max="12818" width="13.85546875" style="88" bestFit="1" customWidth="1"/>
    <col min="12819" max="12819" width="4.140625" style="88" customWidth="1"/>
    <col min="12820" max="12824" width="13.42578125" style="88" customWidth="1"/>
    <col min="12825" max="13056" width="9.140625" style="88"/>
    <col min="13057" max="13057" width="10.5703125" style="88" customWidth="1"/>
    <col min="13058" max="13058" width="57.5703125" style="88" customWidth="1"/>
    <col min="13059" max="13059" width="14.7109375" style="88" customWidth="1"/>
    <col min="13060" max="13060" width="12.42578125" style="88" customWidth="1"/>
    <col min="13061" max="13061" width="12.28515625" style="88" customWidth="1"/>
    <col min="13062" max="13062" width="11.7109375" style="88" customWidth="1"/>
    <col min="13063" max="13063" width="12.7109375" style="88" customWidth="1"/>
    <col min="13064" max="13064" width="11.7109375" style="88" customWidth="1"/>
    <col min="13065" max="13065" width="12.28515625" style="88" customWidth="1"/>
    <col min="13066" max="13066" width="12.85546875" style="88" customWidth="1"/>
    <col min="13067" max="13067" width="11.85546875" style="88" customWidth="1"/>
    <col min="13068" max="13069" width="11.7109375" style="88" customWidth="1"/>
    <col min="13070" max="13070" width="13.7109375" style="88" customWidth="1"/>
    <col min="13071" max="13071" width="13.85546875" style="88" customWidth="1"/>
    <col min="13072" max="13072" width="14.85546875" style="88" customWidth="1"/>
    <col min="13073" max="13074" width="13.85546875" style="88" bestFit="1" customWidth="1"/>
    <col min="13075" max="13075" width="4.140625" style="88" customWidth="1"/>
    <col min="13076" max="13080" width="13.42578125" style="88" customWidth="1"/>
    <col min="13081" max="13312" width="9.140625" style="88"/>
    <col min="13313" max="13313" width="10.5703125" style="88" customWidth="1"/>
    <col min="13314" max="13314" width="57.5703125" style="88" customWidth="1"/>
    <col min="13315" max="13315" width="14.7109375" style="88" customWidth="1"/>
    <col min="13316" max="13316" width="12.42578125" style="88" customWidth="1"/>
    <col min="13317" max="13317" width="12.28515625" style="88" customWidth="1"/>
    <col min="13318" max="13318" width="11.7109375" style="88" customWidth="1"/>
    <col min="13319" max="13319" width="12.7109375" style="88" customWidth="1"/>
    <col min="13320" max="13320" width="11.7109375" style="88" customWidth="1"/>
    <col min="13321" max="13321" width="12.28515625" style="88" customWidth="1"/>
    <col min="13322" max="13322" width="12.85546875" style="88" customWidth="1"/>
    <col min="13323" max="13323" width="11.85546875" style="88" customWidth="1"/>
    <col min="13324" max="13325" width="11.7109375" style="88" customWidth="1"/>
    <col min="13326" max="13326" width="13.7109375" style="88" customWidth="1"/>
    <col min="13327" max="13327" width="13.85546875" style="88" customWidth="1"/>
    <col min="13328" max="13328" width="14.85546875" style="88" customWidth="1"/>
    <col min="13329" max="13330" width="13.85546875" style="88" bestFit="1" customWidth="1"/>
    <col min="13331" max="13331" width="4.140625" style="88" customWidth="1"/>
    <col min="13332" max="13336" width="13.42578125" style="88" customWidth="1"/>
    <col min="13337" max="13568" width="9.140625" style="88"/>
    <col min="13569" max="13569" width="10.5703125" style="88" customWidth="1"/>
    <col min="13570" max="13570" width="57.5703125" style="88" customWidth="1"/>
    <col min="13571" max="13571" width="14.7109375" style="88" customWidth="1"/>
    <col min="13572" max="13572" width="12.42578125" style="88" customWidth="1"/>
    <col min="13573" max="13573" width="12.28515625" style="88" customWidth="1"/>
    <col min="13574" max="13574" width="11.7109375" style="88" customWidth="1"/>
    <col min="13575" max="13575" width="12.7109375" style="88" customWidth="1"/>
    <col min="13576" max="13576" width="11.7109375" style="88" customWidth="1"/>
    <col min="13577" max="13577" width="12.28515625" style="88" customWidth="1"/>
    <col min="13578" max="13578" width="12.85546875" style="88" customWidth="1"/>
    <col min="13579" max="13579" width="11.85546875" style="88" customWidth="1"/>
    <col min="13580" max="13581" width="11.7109375" style="88" customWidth="1"/>
    <col min="13582" max="13582" width="13.7109375" style="88" customWidth="1"/>
    <col min="13583" max="13583" width="13.85546875" style="88" customWidth="1"/>
    <col min="13584" max="13584" width="14.85546875" style="88" customWidth="1"/>
    <col min="13585" max="13586" width="13.85546875" style="88" bestFit="1" customWidth="1"/>
    <col min="13587" max="13587" width="4.140625" style="88" customWidth="1"/>
    <col min="13588" max="13592" width="13.42578125" style="88" customWidth="1"/>
    <col min="13593" max="13824" width="9.140625" style="88"/>
    <col min="13825" max="13825" width="10.5703125" style="88" customWidth="1"/>
    <col min="13826" max="13826" width="57.5703125" style="88" customWidth="1"/>
    <col min="13827" max="13827" width="14.7109375" style="88" customWidth="1"/>
    <col min="13828" max="13828" width="12.42578125" style="88" customWidth="1"/>
    <col min="13829" max="13829" width="12.28515625" style="88" customWidth="1"/>
    <col min="13830" max="13830" width="11.7109375" style="88" customWidth="1"/>
    <col min="13831" max="13831" width="12.7109375" style="88" customWidth="1"/>
    <col min="13832" max="13832" width="11.7109375" style="88" customWidth="1"/>
    <col min="13833" max="13833" width="12.28515625" style="88" customWidth="1"/>
    <col min="13834" max="13834" width="12.85546875" style="88" customWidth="1"/>
    <col min="13835" max="13835" width="11.85546875" style="88" customWidth="1"/>
    <col min="13836" max="13837" width="11.7109375" style="88" customWidth="1"/>
    <col min="13838" max="13838" width="13.7109375" style="88" customWidth="1"/>
    <col min="13839" max="13839" width="13.85546875" style="88" customWidth="1"/>
    <col min="13840" max="13840" width="14.85546875" style="88" customWidth="1"/>
    <col min="13841" max="13842" width="13.85546875" style="88" bestFit="1" customWidth="1"/>
    <col min="13843" max="13843" width="4.140625" style="88" customWidth="1"/>
    <col min="13844" max="13848" width="13.42578125" style="88" customWidth="1"/>
    <col min="13849" max="14080" width="9.140625" style="88"/>
    <col min="14081" max="14081" width="10.5703125" style="88" customWidth="1"/>
    <col min="14082" max="14082" width="57.5703125" style="88" customWidth="1"/>
    <col min="14083" max="14083" width="14.7109375" style="88" customWidth="1"/>
    <col min="14084" max="14084" width="12.42578125" style="88" customWidth="1"/>
    <col min="14085" max="14085" width="12.28515625" style="88" customWidth="1"/>
    <col min="14086" max="14086" width="11.7109375" style="88" customWidth="1"/>
    <col min="14087" max="14087" width="12.7109375" style="88" customWidth="1"/>
    <col min="14088" max="14088" width="11.7109375" style="88" customWidth="1"/>
    <col min="14089" max="14089" width="12.28515625" style="88" customWidth="1"/>
    <col min="14090" max="14090" width="12.85546875" style="88" customWidth="1"/>
    <col min="14091" max="14091" width="11.85546875" style="88" customWidth="1"/>
    <col min="14092" max="14093" width="11.7109375" style="88" customWidth="1"/>
    <col min="14094" max="14094" width="13.7109375" style="88" customWidth="1"/>
    <col min="14095" max="14095" width="13.85546875" style="88" customWidth="1"/>
    <col min="14096" max="14096" width="14.85546875" style="88" customWidth="1"/>
    <col min="14097" max="14098" width="13.85546875" style="88" bestFit="1" customWidth="1"/>
    <col min="14099" max="14099" width="4.140625" style="88" customWidth="1"/>
    <col min="14100" max="14104" width="13.42578125" style="88" customWidth="1"/>
    <col min="14105" max="14336" width="9.140625" style="88"/>
    <col min="14337" max="14337" width="10.5703125" style="88" customWidth="1"/>
    <col min="14338" max="14338" width="57.5703125" style="88" customWidth="1"/>
    <col min="14339" max="14339" width="14.7109375" style="88" customWidth="1"/>
    <col min="14340" max="14340" width="12.42578125" style="88" customWidth="1"/>
    <col min="14341" max="14341" width="12.28515625" style="88" customWidth="1"/>
    <col min="14342" max="14342" width="11.7109375" style="88" customWidth="1"/>
    <col min="14343" max="14343" width="12.7109375" style="88" customWidth="1"/>
    <col min="14344" max="14344" width="11.7109375" style="88" customWidth="1"/>
    <col min="14345" max="14345" width="12.28515625" style="88" customWidth="1"/>
    <col min="14346" max="14346" width="12.85546875" style="88" customWidth="1"/>
    <col min="14347" max="14347" width="11.85546875" style="88" customWidth="1"/>
    <col min="14348" max="14349" width="11.7109375" style="88" customWidth="1"/>
    <col min="14350" max="14350" width="13.7109375" style="88" customWidth="1"/>
    <col min="14351" max="14351" width="13.85546875" style="88" customWidth="1"/>
    <col min="14352" max="14352" width="14.85546875" style="88" customWidth="1"/>
    <col min="14353" max="14354" width="13.85546875" style="88" bestFit="1" customWidth="1"/>
    <col min="14355" max="14355" width="4.140625" style="88" customWidth="1"/>
    <col min="14356" max="14360" width="13.42578125" style="88" customWidth="1"/>
    <col min="14361" max="14592" width="9.140625" style="88"/>
    <col min="14593" max="14593" width="10.5703125" style="88" customWidth="1"/>
    <col min="14594" max="14594" width="57.5703125" style="88" customWidth="1"/>
    <col min="14595" max="14595" width="14.7109375" style="88" customWidth="1"/>
    <col min="14596" max="14596" width="12.42578125" style="88" customWidth="1"/>
    <col min="14597" max="14597" width="12.28515625" style="88" customWidth="1"/>
    <col min="14598" max="14598" width="11.7109375" style="88" customWidth="1"/>
    <col min="14599" max="14599" width="12.7109375" style="88" customWidth="1"/>
    <col min="14600" max="14600" width="11.7109375" style="88" customWidth="1"/>
    <col min="14601" max="14601" width="12.28515625" style="88" customWidth="1"/>
    <col min="14602" max="14602" width="12.85546875" style="88" customWidth="1"/>
    <col min="14603" max="14603" width="11.85546875" style="88" customWidth="1"/>
    <col min="14604" max="14605" width="11.7109375" style="88" customWidth="1"/>
    <col min="14606" max="14606" width="13.7109375" style="88" customWidth="1"/>
    <col min="14607" max="14607" width="13.85546875" style="88" customWidth="1"/>
    <col min="14608" max="14608" width="14.85546875" style="88" customWidth="1"/>
    <col min="14609" max="14610" width="13.85546875" style="88" bestFit="1" customWidth="1"/>
    <col min="14611" max="14611" width="4.140625" style="88" customWidth="1"/>
    <col min="14612" max="14616" width="13.42578125" style="88" customWidth="1"/>
    <col min="14617" max="14848" width="9.140625" style="88"/>
    <col min="14849" max="14849" width="10.5703125" style="88" customWidth="1"/>
    <col min="14850" max="14850" width="57.5703125" style="88" customWidth="1"/>
    <col min="14851" max="14851" width="14.7109375" style="88" customWidth="1"/>
    <col min="14852" max="14852" width="12.42578125" style="88" customWidth="1"/>
    <col min="14853" max="14853" width="12.28515625" style="88" customWidth="1"/>
    <col min="14854" max="14854" width="11.7109375" style="88" customWidth="1"/>
    <col min="14855" max="14855" width="12.7109375" style="88" customWidth="1"/>
    <col min="14856" max="14856" width="11.7109375" style="88" customWidth="1"/>
    <col min="14857" max="14857" width="12.28515625" style="88" customWidth="1"/>
    <col min="14858" max="14858" width="12.85546875" style="88" customWidth="1"/>
    <col min="14859" max="14859" width="11.85546875" style="88" customWidth="1"/>
    <col min="14860" max="14861" width="11.7109375" style="88" customWidth="1"/>
    <col min="14862" max="14862" width="13.7109375" style="88" customWidth="1"/>
    <col min="14863" max="14863" width="13.85546875" style="88" customWidth="1"/>
    <col min="14864" max="14864" width="14.85546875" style="88" customWidth="1"/>
    <col min="14865" max="14866" width="13.85546875" style="88" bestFit="1" customWidth="1"/>
    <col min="14867" max="14867" width="4.140625" style="88" customWidth="1"/>
    <col min="14868" max="14872" width="13.42578125" style="88" customWidth="1"/>
    <col min="14873" max="15104" width="9.140625" style="88"/>
    <col min="15105" max="15105" width="10.5703125" style="88" customWidth="1"/>
    <col min="15106" max="15106" width="57.5703125" style="88" customWidth="1"/>
    <col min="15107" max="15107" width="14.7109375" style="88" customWidth="1"/>
    <col min="15108" max="15108" width="12.42578125" style="88" customWidth="1"/>
    <col min="15109" max="15109" width="12.28515625" style="88" customWidth="1"/>
    <col min="15110" max="15110" width="11.7109375" style="88" customWidth="1"/>
    <col min="15111" max="15111" width="12.7109375" style="88" customWidth="1"/>
    <col min="15112" max="15112" width="11.7109375" style="88" customWidth="1"/>
    <col min="15113" max="15113" width="12.28515625" style="88" customWidth="1"/>
    <col min="15114" max="15114" width="12.85546875" style="88" customWidth="1"/>
    <col min="15115" max="15115" width="11.85546875" style="88" customWidth="1"/>
    <col min="15116" max="15117" width="11.7109375" style="88" customWidth="1"/>
    <col min="15118" max="15118" width="13.7109375" style="88" customWidth="1"/>
    <col min="15119" max="15119" width="13.85546875" style="88" customWidth="1"/>
    <col min="15120" max="15120" width="14.85546875" style="88" customWidth="1"/>
    <col min="15121" max="15122" width="13.85546875" style="88" bestFit="1" customWidth="1"/>
    <col min="15123" max="15123" width="4.140625" style="88" customWidth="1"/>
    <col min="15124" max="15128" width="13.42578125" style="88" customWidth="1"/>
    <col min="15129" max="15360" width="9.140625" style="88"/>
    <col min="15361" max="15361" width="10.5703125" style="88" customWidth="1"/>
    <col min="15362" max="15362" width="57.5703125" style="88" customWidth="1"/>
    <col min="15363" max="15363" width="14.7109375" style="88" customWidth="1"/>
    <col min="15364" max="15364" width="12.42578125" style="88" customWidth="1"/>
    <col min="15365" max="15365" width="12.28515625" style="88" customWidth="1"/>
    <col min="15366" max="15366" width="11.7109375" style="88" customWidth="1"/>
    <col min="15367" max="15367" width="12.7109375" style="88" customWidth="1"/>
    <col min="15368" max="15368" width="11.7109375" style="88" customWidth="1"/>
    <col min="15369" max="15369" width="12.28515625" style="88" customWidth="1"/>
    <col min="15370" max="15370" width="12.85546875" style="88" customWidth="1"/>
    <col min="15371" max="15371" width="11.85546875" style="88" customWidth="1"/>
    <col min="15372" max="15373" width="11.7109375" style="88" customWidth="1"/>
    <col min="15374" max="15374" width="13.7109375" style="88" customWidth="1"/>
    <col min="15375" max="15375" width="13.85546875" style="88" customWidth="1"/>
    <col min="15376" max="15376" width="14.85546875" style="88" customWidth="1"/>
    <col min="15377" max="15378" width="13.85546875" style="88" bestFit="1" customWidth="1"/>
    <col min="15379" max="15379" width="4.140625" style="88" customWidth="1"/>
    <col min="15380" max="15384" width="13.42578125" style="88" customWidth="1"/>
    <col min="15385" max="15616" width="9.140625" style="88"/>
    <col min="15617" max="15617" width="10.5703125" style="88" customWidth="1"/>
    <col min="15618" max="15618" width="57.5703125" style="88" customWidth="1"/>
    <col min="15619" max="15619" width="14.7109375" style="88" customWidth="1"/>
    <col min="15620" max="15620" width="12.42578125" style="88" customWidth="1"/>
    <col min="15621" max="15621" width="12.28515625" style="88" customWidth="1"/>
    <col min="15622" max="15622" width="11.7109375" style="88" customWidth="1"/>
    <col min="15623" max="15623" width="12.7109375" style="88" customWidth="1"/>
    <col min="15624" max="15624" width="11.7109375" style="88" customWidth="1"/>
    <col min="15625" max="15625" width="12.28515625" style="88" customWidth="1"/>
    <col min="15626" max="15626" width="12.85546875" style="88" customWidth="1"/>
    <col min="15627" max="15627" width="11.85546875" style="88" customWidth="1"/>
    <col min="15628" max="15629" width="11.7109375" style="88" customWidth="1"/>
    <col min="15630" max="15630" width="13.7109375" style="88" customWidth="1"/>
    <col min="15631" max="15631" width="13.85546875" style="88" customWidth="1"/>
    <col min="15632" max="15632" width="14.85546875" style="88" customWidth="1"/>
    <col min="15633" max="15634" width="13.85546875" style="88" bestFit="1" customWidth="1"/>
    <col min="15635" max="15635" width="4.140625" style="88" customWidth="1"/>
    <col min="15636" max="15640" width="13.42578125" style="88" customWidth="1"/>
    <col min="15641" max="15872" width="9.140625" style="88"/>
    <col min="15873" max="15873" width="10.5703125" style="88" customWidth="1"/>
    <col min="15874" max="15874" width="57.5703125" style="88" customWidth="1"/>
    <col min="15875" max="15875" width="14.7109375" style="88" customWidth="1"/>
    <col min="15876" max="15876" width="12.42578125" style="88" customWidth="1"/>
    <col min="15877" max="15877" width="12.28515625" style="88" customWidth="1"/>
    <col min="15878" max="15878" width="11.7109375" style="88" customWidth="1"/>
    <col min="15879" max="15879" width="12.7109375" style="88" customWidth="1"/>
    <col min="15880" max="15880" width="11.7109375" style="88" customWidth="1"/>
    <col min="15881" max="15881" width="12.28515625" style="88" customWidth="1"/>
    <col min="15882" max="15882" width="12.85546875" style="88" customWidth="1"/>
    <col min="15883" max="15883" width="11.85546875" style="88" customWidth="1"/>
    <col min="15884" max="15885" width="11.7109375" style="88" customWidth="1"/>
    <col min="15886" max="15886" width="13.7109375" style="88" customWidth="1"/>
    <col min="15887" max="15887" width="13.85546875" style="88" customWidth="1"/>
    <col min="15888" max="15888" width="14.85546875" style="88" customWidth="1"/>
    <col min="15889" max="15890" width="13.85546875" style="88" bestFit="1" customWidth="1"/>
    <col min="15891" max="15891" width="4.140625" style="88" customWidth="1"/>
    <col min="15892" max="15896" width="13.42578125" style="88" customWidth="1"/>
    <col min="15897" max="16128" width="9.140625" style="88"/>
    <col min="16129" max="16129" width="10.5703125" style="88" customWidth="1"/>
    <col min="16130" max="16130" width="57.5703125" style="88" customWidth="1"/>
    <col min="16131" max="16131" width="14.7109375" style="88" customWidth="1"/>
    <col min="16132" max="16132" width="12.42578125" style="88" customWidth="1"/>
    <col min="16133" max="16133" width="12.28515625" style="88" customWidth="1"/>
    <col min="16134" max="16134" width="11.7109375" style="88" customWidth="1"/>
    <col min="16135" max="16135" width="12.7109375" style="88" customWidth="1"/>
    <col min="16136" max="16136" width="11.7109375" style="88" customWidth="1"/>
    <col min="16137" max="16137" width="12.28515625" style="88" customWidth="1"/>
    <col min="16138" max="16138" width="12.85546875" style="88" customWidth="1"/>
    <col min="16139" max="16139" width="11.85546875" style="88" customWidth="1"/>
    <col min="16140" max="16141" width="11.7109375" style="88" customWidth="1"/>
    <col min="16142" max="16142" width="13.7109375" style="88" customWidth="1"/>
    <col min="16143" max="16143" width="13.85546875" style="88" customWidth="1"/>
    <col min="16144" max="16144" width="14.85546875" style="88" customWidth="1"/>
    <col min="16145" max="16146" width="13.85546875" style="88" bestFit="1" customWidth="1"/>
    <col min="16147" max="16147" width="4.140625" style="88" customWidth="1"/>
    <col min="16148" max="16152" width="13.42578125" style="88" customWidth="1"/>
    <col min="16153" max="16384" width="9.140625" style="88"/>
  </cols>
  <sheetData>
    <row r="1" spans="2:19" s="79" customFormat="1" ht="18.75" customHeight="1" x14ac:dyDescent="0.25">
      <c r="R1" s="80"/>
      <c r="S1" s="80"/>
    </row>
    <row r="2" spans="2:19" s="79" customFormat="1" x14ac:dyDescent="0.25">
      <c r="R2" s="80"/>
      <c r="S2" s="80"/>
    </row>
    <row r="3" spans="2:19" s="79" customFormat="1" x14ac:dyDescent="0.25">
      <c r="L3" s="80"/>
      <c r="R3" s="80"/>
      <c r="S3" s="80"/>
    </row>
    <row r="4" spans="2:19" s="79" customFormat="1" x14ac:dyDescent="0.25">
      <c r="L4" s="80"/>
      <c r="R4" s="80"/>
      <c r="S4" s="80"/>
    </row>
    <row r="5" spans="2:19" s="79" customFormat="1" x14ac:dyDescent="0.25">
      <c r="R5" s="80"/>
    </row>
    <row r="6" spans="2:19" s="79" customFormat="1" ht="12.75" customHeight="1" x14ac:dyDescent="0.25">
      <c r="B6" s="81" t="s">
        <v>45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2"/>
      <c r="S6" s="82"/>
    </row>
    <row r="7" spans="2:19" s="79" customFormat="1" ht="11.25" customHeight="1" x14ac:dyDescent="0.2">
      <c r="B7" s="83" t="s">
        <v>46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4"/>
      <c r="S7" s="84"/>
    </row>
    <row r="8" spans="2:19" s="79" customFormat="1" ht="11.25" customHeight="1" x14ac:dyDescent="0.25">
      <c r="D8" s="85" t="s">
        <v>47</v>
      </c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</row>
    <row r="9" spans="2:19" s="79" customFormat="1" ht="11.25" customHeight="1" x14ac:dyDescent="0.25">
      <c r="B9" s="81" t="s">
        <v>48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2"/>
      <c r="S9" s="82"/>
    </row>
    <row r="10" spans="2:19" s="79" customFormat="1" ht="12" customHeight="1" x14ac:dyDescent="0.25">
      <c r="B10" s="86" t="s">
        <v>49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7"/>
      <c r="S10" s="87"/>
    </row>
    <row r="11" spans="2:19" ht="11.25" customHeight="1" x14ac:dyDescent="0.2">
      <c r="B11" s="89"/>
      <c r="C11" s="89"/>
      <c r="D11" s="89"/>
      <c r="E11" s="89"/>
      <c r="F11" s="89"/>
      <c r="G11" s="89"/>
      <c r="H11" s="89"/>
      <c r="I11" s="89"/>
      <c r="J11" s="89"/>
      <c r="K11" s="90"/>
      <c r="L11" s="90"/>
      <c r="M11" s="90"/>
      <c r="N11" s="90"/>
      <c r="O11" s="89"/>
      <c r="P11" s="89"/>
    </row>
    <row r="12" spans="2:19" ht="11.25" customHeight="1" x14ac:dyDescent="0.2">
      <c r="B12" s="92" t="s">
        <v>50</v>
      </c>
      <c r="C12" s="93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3"/>
    </row>
    <row r="13" spans="2:19" s="79" customFormat="1" x14ac:dyDescent="0.25">
      <c r="B13" s="95" t="s">
        <v>10</v>
      </c>
      <c r="C13" s="96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8"/>
      <c r="R13" s="80"/>
      <c r="S13" s="80"/>
    </row>
    <row r="14" spans="2:19" s="79" customFormat="1" ht="11.25" customHeight="1" x14ac:dyDescent="0.25">
      <c r="B14" s="99"/>
      <c r="C14" s="100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2"/>
      <c r="R14" s="80"/>
      <c r="S14" s="80"/>
    </row>
    <row r="15" spans="2:19" s="79" customFormat="1" ht="12.75" customHeight="1" x14ac:dyDescent="0.25">
      <c r="B15" s="99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4"/>
      <c r="P15" s="105" t="s">
        <v>51</v>
      </c>
      <c r="R15" s="80"/>
      <c r="S15" s="80"/>
    </row>
    <row r="16" spans="2:19" s="79" customFormat="1" ht="37.5" customHeight="1" x14ac:dyDescent="0.25">
      <c r="B16" s="99"/>
      <c r="C16" s="95" t="s">
        <v>52</v>
      </c>
      <c r="D16" s="95" t="s">
        <v>53</v>
      </c>
      <c r="E16" s="95" t="s">
        <v>54</v>
      </c>
      <c r="F16" s="95" t="s">
        <v>55</v>
      </c>
      <c r="G16" s="95" t="s">
        <v>56</v>
      </c>
      <c r="H16" s="95" t="s">
        <v>57</v>
      </c>
      <c r="I16" s="95" t="s">
        <v>58</v>
      </c>
      <c r="J16" s="95" t="s">
        <v>59</v>
      </c>
      <c r="K16" s="95" t="s">
        <v>60</v>
      </c>
      <c r="L16" s="95" t="s">
        <v>61</v>
      </c>
      <c r="M16" s="95" t="s">
        <v>62</v>
      </c>
      <c r="N16" s="95" t="s">
        <v>63</v>
      </c>
      <c r="O16" s="105" t="s">
        <v>64</v>
      </c>
      <c r="P16" s="106"/>
      <c r="R16" s="80"/>
      <c r="S16" s="80"/>
    </row>
    <row r="17" spans="2:21" s="107" customFormat="1" x14ac:dyDescent="0.25"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106"/>
      <c r="P17" s="108"/>
      <c r="R17" s="109"/>
      <c r="S17" s="109"/>
    </row>
    <row r="18" spans="2:21" ht="19.5" customHeight="1" x14ac:dyDescent="0.2">
      <c r="B18" s="110"/>
      <c r="C18" s="111">
        <v>43466</v>
      </c>
      <c r="D18" s="111">
        <v>43497</v>
      </c>
      <c r="E18" s="111">
        <v>43525</v>
      </c>
      <c r="F18" s="111">
        <v>43556</v>
      </c>
      <c r="G18" s="111">
        <v>43586</v>
      </c>
      <c r="H18" s="111">
        <v>43617</v>
      </c>
      <c r="I18" s="111">
        <v>43647</v>
      </c>
      <c r="J18" s="111">
        <v>43678</v>
      </c>
      <c r="K18" s="111">
        <v>43709</v>
      </c>
      <c r="L18" s="111">
        <v>43739</v>
      </c>
      <c r="M18" s="111">
        <v>43770</v>
      </c>
      <c r="N18" s="111">
        <v>43800</v>
      </c>
      <c r="O18" s="108"/>
      <c r="P18" s="112" t="s">
        <v>14</v>
      </c>
    </row>
    <row r="19" spans="2:21" ht="11.25" customHeight="1" x14ac:dyDescent="0.2">
      <c r="B19" s="113" t="s">
        <v>15</v>
      </c>
      <c r="C19" s="114">
        <f t="shared" ref="C19:M19" si="0">C20+C24+C28</f>
        <v>94835759.769999996</v>
      </c>
      <c r="D19" s="114">
        <f t="shared" si="0"/>
        <v>85823637.659999996</v>
      </c>
      <c r="E19" s="114">
        <f t="shared" si="0"/>
        <v>85611923.550000012</v>
      </c>
      <c r="F19" s="114">
        <f t="shared" si="0"/>
        <v>89960847.859999999</v>
      </c>
      <c r="G19" s="114">
        <f t="shared" si="0"/>
        <v>89212368.24000001</v>
      </c>
      <c r="H19" s="114">
        <f t="shared" si="0"/>
        <v>90208324.609999999</v>
      </c>
      <c r="I19" s="114">
        <f t="shared" si="0"/>
        <v>88459165.810000002</v>
      </c>
      <c r="J19" s="114">
        <f t="shared" si="0"/>
        <v>92292791.650000006</v>
      </c>
      <c r="K19" s="114">
        <f t="shared" si="0"/>
        <v>92124443.890000001</v>
      </c>
      <c r="L19" s="114">
        <f t="shared" si="0"/>
        <v>92332901.650000006</v>
      </c>
      <c r="M19" s="114">
        <f t="shared" si="0"/>
        <v>91653155.070000008</v>
      </c>
      <c r="N19" s="114">
        <f>N20+N24+N28</f>
        <v>124722978.03999999</v>
      </c>
      <c r="O19" s="115">
        <f>SUM(C19:N19)</f>
        <v>1117238297.8</v>
      </c>
      <c r="P19" s="115">
        <f>P20</f>
        <v>0</v>
      </c>
      <c r="R19" s="116"/>
      <c r="S19" s="117"/>
      <c r="T19" s="117"/>
    </row>
    <row r="20" spans="2:21" ht="11.25" customHeight="1" x14ac:dyDescent="0.2">
      <c r="B20" s="118" t="s">
        <v>16</v>
      </c>
      <c r="C20" s="119">
        <f t="shared" ref="C20:M20" si="1">C21+C22+C23</f>
        <v>71711027.319999993</v>
      </c>
      <c r="D20" s="119">
        <f t="shared" si="1"/>
        <v>62953896.659999996</v>
      </c>
      <c r="E20" s="119">
        <f t="shared" si="1"/>
        <v>62067397.630000003</v>
      </c>
      <c r="F20" s="119">
        <f t="shared" si="1"/>
        <v>66261913.990000002</v>
      </c>
      <c r="G20" s="119">
        <f t="shared" si="1"/>
        <v>65631611.640000001</v>
      </c>
      <c r="H20" s="119">
        <f t="shared" si="1"/>
        <v>66003855.810000002</v>
      </c>
      <c r="I20" s="119">
        <f t="shared" si="1"/>
        <v>64868043.57</v>
      </c>
      <c r="J20" s="119">
        <f t="shared" si="1"/>
        <v>68236655.969999999</v>
      </c>
      <c r="K20" s="119">
        <f t="shared" si="1"/>
        <v>68041565.870000005</v>
      </c>
      <c r="L20" s="119">
        <f t="shared" si="1"/>
        <v>68315683.370000005</v>
      </c>
      <c r="M20" s="119">
        <f t="shared" si="1"/>
        <v>67304937.480000004</v>
      </c>
      <c r="N20" s="119">
        <f>N21+N22+N23</f>
        <v>95347236.280000001</v>
      </c>
      <c r="O20" s="120">
        <f>SUM(C20:N20)</f>
        <v>826743825.59000003</v>
      </c>
      <c r="P20" s="120">
        <f>P21</f>
        <v>0</v>
      </c>
      <c r="R20" s="117"/>
      <c r="S20" s="117"/>
      <c r="T20" s="121"/>
    </row>
    <row r="21" spans="2:21" ht="13.5" customHeight="1" x14ac:dyDescent="0.2">
      <c r="B21" s="122" t="s">
        <v>17</v>
      </c>
      <c r="C21" s="123">
        <v>62104689.899999991</v>
      </c>
      <c r="D21" s="123">
        <v>53451528.379999995</v>
      </c>
      <c r="E21" s="123">
        <v>52542985.93</v>
      </c>
      <c r="F21" s="123">
        <v>56838749.170000002</v>
      </c>
      <c r="G21" s="123">
        <v>56496775.469999999</v>
      </c>
      <c r="H21" s="123">
        <v>56611265.079999998</v>
      </c>
      <c r="I21" s="123">
        <v>55719186.460000001</v>
      </c>
      <c r="J21" s="123">
        <v>59097447.379999995</v>
      </c>
      <c r="K21" s="123">
        <v>58775199.990000002</v>
      </c>
      <c r="L21" s="123">
        <v>58876810.409999996</v>
      </c>
      <c r="M21" s="123">
        <v>58066496.740000002</v>
      </c>
      <c r="N21" s="123">
        <v>76557947.379999995</v>
      </c>
      <c r="O21" s="124">
        <f>SUM(C21:N21)</f>
        <v>705139082.28999996</v>
      </c>
      <c r="P21" s="124">
        <v>0</v>
      </c>
      <c r="R21" s="117"/>
      <c r="S21" s="117"/>
      <c r="T21" s="121"/>
    </row>
    <row r="22" spans="2:21" ht="11.25" customHeight="1" x14ac:dyDescent="0.2">
      <c r="B22" s="122" t="s">
        <v>18</v>
      </c>
      <c r="C22" s="123">
        <v>9606337.4199999999</v>
      </c>
      <c r="D22" s="123">
        <v>9502368.2799999993</v>
      </c>
      <c r="E22" s="123">
        <v>9524411.7000000011</v>
      </c>
      <c r="F22" s="123">
        <v>9423164.8199999984</v>
      </c>
      <c r="G22" s="123">
        <v>9134836.1699999999</v>
      </c>
      <c r="H22" s="123">
        <v>9392590.7300000004</v>
      </c>
      <c r="I22" s="123">
        <v>9148857.1099999994</v>
      </c>
      <c r="J22" s="123">
        <v>9139208.5899999999</v>
      </c>
      <c r="K22" s="123">
        <v>9266365.8800000008</v>
      </c>
      <c r="L22" s="123">
        <v>9438872.9600000009</v>
      </c>
      <c r="M22" s="123">
        <v>9238440.7400000002</v>
      </c>
      <c r="N22" s="123">
        <v>18789288.899999999</v>
      </c>
      <c r="O22" s="124">
        <f>SUM(C22:N22)</f>
        <v>121604743.29999998</v>
      </c>
      <c r="P22" s="124">
        <v>0</v>
      </c>
      <c r="R22" s="117"/>
      <c r="S22" s="117"/>
      <c r="T22" s="121"/>
      <c r="U22" s="121"/>
    </row>
    <row r="23" spans="2:21" ht="11.25" customHeight="1" x14ac:dyDescent="0.2">
      <c r="B23" s="122" t="s">
        <v>19</v>
      </c>
      <c r="C23" s="124">
        <v>0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  <c r="L23" s="124">
        <v>0</v>
      </c>
      <c r="M23" s="124"/>
      <c r="N23" s="124"/>
      <c r="O23" s="124">
        <v>0</v>
      </c>
      <c r="P23" s="124">
        <v>0</v>
      </c>
      <c r="R23" s="117"/>
      <c r="S23" s="117"/>
      <c r="T23" s="121"/>
      <c r="U23" s="121"/>
    </row>
    <row r="24" spans="2:21" s="125" customFormat="1" ht="11.25" customHeight="1" x14ac:dyDescent="0.2">
      <c r="B24" s="126" t="s">
        <v>20</v>
      </c>
      <c r="C24" s="120">
        <f t="shared" ref="C24:M24" si="2">SUM(C25:C28)</f>
        <v>23124732.449999999</v>
      </c>
      <c r="D24" s="120">
        <f t="shared" si="2"/>
        <v>22869741</v>
      </c>
      <c r="E24" s="120">
        <f t="shared" si="2"/>
        <v>23544525.920000002</v>
      </c>
      <c r="F24" s="120">
        <f t="shared" si="2"/>
        <v>23698933.869999997</v>
      </c>
      <c r="G24" s="120">
        <f t="shared" si="2"/>
        <v>23580756.600000001</v>
      </c>
      <c r="H24" s="120">
        <f t="shared" si="2"/>
        <v>24204468.799999997</v>
      </c>
      <c r="I24" s="120">
        <f t="shared" si="2"/>
        <v>23591122.239999998</v>
      </c>
      <c r="J24" s="120">
        <f t="shared" si="2"/>
        <v>24056135.680000007</v>
      </c>
      <c r="K24" s="120">
        <f t="shared" si="2"/>
        <v>24082878.019999996</v>
      </c>
      <c r="L24" s="120">
        <f t="shared" si="2"/>
        <v>24017218.280000001</v>
      </c>
      <c r="M24" s="120">
        <f t="shared" si="2"/>
        <v>24348217.59</v>
      </c>
      <c r="N24" s="120">
        <f>SUM(N25:N28)</f>
        <v>29375741.759999998</v>
      </c>
      <c r="O24" s="127">
        <f>SUM(C24:N24)</f>
        <v>290494472.20999998</v>
      </c>
      <c r="P24" s="128">
        <v>0</v>
      </c>
      <c r="R24" s="129"/>
      <c r="S24" s="129"/>
      <c r="T24" s="130"/>
      <c r="U24" s="130"/>
    </row>
    <row r="25" spans="2:21" ht="11.25" customHeight="1" x14ac:dyDescent="0.2">
      <c r="B25" s="122" t="s">
        <v>21</v>
      </c>
      <c r="C25" s="131">
        <v>17993533.73</v>
      </c>
      <c r="D25" s="131">
        <v>17729190.740000002</v>
      </c>
      <c r="E25" s="131">
        <v>18194248.629999999</v>
      </c>
      <c r="F25" s="131">
        <v>18513721.629999999</v>
      </c>
      <c r="G25" s="131">
        <v>18678323.190000001</v>
      </c>
      <c r="H25" s="131">
        <v>18963096.739999998</v>
      </c>
      <c r="I25" s="131">
        <v>18969837.449999999</v>
      </c>
      <c r="J25" s="132">
        <v>19254813.270000007</v>
      </c>
      <c r="K25" s="133">
        <v>19232304.369999997</v>
      </c>
      <c r="L25" s="133">
        <v>19298524.260000002</v>
      </c>
      <c r="M25" s="133">
        <v>19502689.25</v>
      </c>
      <c r="N25" s="133">
        <f>'[1]IPAJM 2019'!M63</f>
        <v>23424054.359999999</v>
      </c>
      <c r="O25" s="134">
        <f>SUM(C25:N25)</f>
        <v>229754337.62</v>
      </c>
      <c r="P25" s="124">
        <v>0</v>
      </c>
      <c r="Q25" s="91"/>
      <c r="R25" s="117"/>
      <c r="S25" s="117"/>
      <c r="T25" s="121"/>
      <c r="U25" s="121"/>
    </row>
    <row r="26" spans="2:21" ht="11.25" customHeight="1" x14ac:dyDescent="0.2">
      <c r="B26" s="122" t="s">
        <v>22</v>
      </c>
      <c r="C26" s="131">
        <v>5131198.72</v>
      </c>
      <c r="D26" s="131">
        <v>5140550.26</v>
      </c>
      <c r="E26" s="131">
        <v>5350277.290000001</v>
      </c>
      <c r="F26" s="131">
        <v>5185212.24</v>
      </c>
      <c r="G26" s="131">
        <v>4902433.41</v>
      </c>
      <c r="H26" s="131">
        <v>5241372.0600000005</v>
      </c>
      <c r="I26" s="131">
        <v>4621284.79</v>
      </c>
      <c r="J26" s="132">
        <v>4801322.41</v>
      </c>
      <c r="K26" s="135">
        <v>4850573.6499999994</v>
      </c>
      <c r="L26" s="135">
        <v>4718694.0200000005</v>
      </c>
      <c r="M26" s="135">
        <v>4845528.34</v>
      </c>
      <c r="N26" s="135">
        <f>'[1]IPAJM 2019'!M64</f>
        <v>5951687.4000000004</v>
      </c>
      <c r="O26" s="134">
        <f>SUM(C26:N26)</f>
        <v>60740134.590000011</v>
      </c>
      <c r="P26" s="124">
        <v>0</v>
      </c>
      <c r="Q26" s="91"/>
      <c r="R26" s="117"/>
      <c r="S26" s="117"/>
      <c r="T26" s="117"/>
      <c r="U26" s="121"/>
    </row>
    <row r="27" spans="2:21" ht="11.25" customHeight="1" x14ac:dyDescent="0.2">
      <c r="B27" s="122" t="s">
        <v>23</v>
      </c>
      <c r="C27" s="136">
        <v>0</v>
      </c>
      <c r="D27" s="136">
        <v>0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  <c r="N27" s="136">
        <v>0</v>
      </c>
      <c r="O27" s="131">
        <v>0</v>
      </c>
      <c r="P27" s="124">
        <v>0</v>
      </c>
      <c r="R27" s="117"/>
      <c r="S27" s="117"/>
      <c r="T27" s="117"/>
      <c r="U27" s="121"/>
    </row>
    <row r="28" spans="2:21" ht="21.75" customHeight="1" x14ac:dyDescent="0.2">
      <c r="B28" s="137" t="s">
        <v>65</v>
      </c>
      <c r="C28" s="124">
        <v>0</v>
      </c>
      <c r="D28" s="124">
        <v>0</v>
      </c>
      <c r="E28" s="124">
        <v>0</v>
      </c>
      <c r="F28" s="124">
        <v>0</v>
      </c>
      <c r="G28" s="124">
        <v>0</v>
      </c>
      <c r="H28" s="124">
        <v>0</v>
      </c>
      <c r="I28" s="124">
        <v>0</v>
      </c>
      <c r="J28" s="124">
        <v>0</v>
      </c>
      <c r="K28" s="124">
        <v>0</v>
      </c>
      <c r="L28" s="124">
        <v>0</v>
      </c>
      <c r="M28" s="124">
        <v>0</v>
      </c>
      <c r="N28" s="124">
        <v>0</v>
      </c>
      <c r="O28" s="131">
        <v>0</v>
      </c>
      <c r="P28" s="124">
        <v>0</v>
      </c>
      <c r="R28" s="117"/>
      <c r="S28" s="117"/>
      <c r="T28" s="117"/>
      <c r="U28" s="121"/>
    </row>
    <row r="29" spans="2:21" ht="11.25" customHeight="1" x14ac:dyDescent="0.25">
      <c r="B29" s="113" t="s">
        <v>25</v>
      </c>
      <c r="C29" s="120">
        <f t="shared" ref="C29:M29" si="3">SUM(C30:C34)</f>
        <v>23803661.263500001</v>
      </c>
      <c r="D29" s="120">
        <f t="shared" si="3"/>
        <v>22519383.664999999</v>
      </c>
      <c r="E29" s="120">
        <f t="shared" si="3"/>
        <v>23035567.780000001</v>
      </c>
      <c r="F29" s="120">
        <f t="shared" si="3"/>
        <v>27205673.850000001</v>
      </c>
      <c r="G29" s="120">
        <f t="shared" si="3"/>
        <v>27330977.75</v>
      </c>
      <c r="H29" s="120">
        <f t="shared" si="3"/>
        <v>27439185.008000001</v>
      </c>
      <c r="I29" s="120">
        <f t="shared" si="3"/>
        <v>22943712.879999999</v>
      </c>
      <c r="J29" s="120">
        <f t="shared" si="3"/>
        <v>28940896.466499999</v>
      </c>
      <c r="K29" s="120">
        <f t="shared" si="3"/>
        <v>28725346.958999999</v>
      </c>
      <c r="L29" s="120">
        <f t="shared" si="3"/>
        <v>28454488.5</v>
      </c>
      <c r="M29" s="120">
        <f t="shared" si="3"/>
        <v>28649975.3125</v>
      </c>
      <c r="N29" s="120">
        <f>SUM(N30:N34)</f>
        <v>37874418.276500002</v>
      </c>
      <c r="O29" s="120">
        <f t="shared" ref="O29:O34" si="4">SUM(C29:N29)</f>
        <v>326923287.71099997</v>
      </c>
      <c r="P29" s="120">
        <v>0</v>
      </c>
      <c r="R29" s="138"/>
      <c r="S29" s="117"/>
      <c r="T29" s="117"/>
      <c r="U29" s="121"/>
    </row>
    <row r="30" spans="2:21" ht="11.25" customHeight="1" x14ac:dyDescent="0.2">
      <c r="B30" s="139" t="s">
        <v>26</v>
      </c>
      <c r="C30" s="131">
        <v>199087.81</v>
      </c>
      <c r="D30" s="131">
        <v>176398.37</v>
      </c>
      <c r="E30" s="131">
        <v>264163.83</v>
      </c>
      <c r="F30" s="131">
        <v>545626.39</v>
      </c>
      <c r="G30" s="131">
        <v>596454.78</v>
      </c>
      <c r="H30" s="131">
        <v>695490.78</v>
      </c>
      <c r="I30" s="131">
        <v>644857.52</v>
      </c>
      <c r="J30" s="131">
        <v>725992.36</v>
      </c>
      <c r="K30" s="131">
        <v>634883.15</v>
      </c>
      <c r="L30" s="131">
        <v>517116.66</v>
      </c>
      <c r="M30" s="131">
        <v>405586.21</v>
      </c>
      <c r="N30" s="131">
        <v>436304.88</v>
      </c>
      <c r="O30" s="124">
        <f t="shared" si="4"/>
        <v>5841962.7400000002</v>
      </c>
      <c r="P30" s="124">
        <v>0</v>
      </c>
      <c r="S30" s="117"/>
      <c r="T30" s="117"/>
      <c r="U30" s="121"/>
    </row>
    <row r="31" spans="2:21" ht="11.25" customHeight="1" x14ac:dyDescent="0.2">
      <c r="B31" s="139" t="s">
        <v>27</v>
      </c>
      <c r="C31" s="124">
        <v>0</v>
      </c>
      <c r="D31" s="124">
        <v>0</v>
      </c>
      <c r="E31" s="124">
        <v>0</v>
      </c>
      <c r="F31" s="124">
        <v>0</v>
      </c>
      <c r="G31" s="124">
        <v>0</v>
      </c>
      <c r="H31" s="124">
        <v>0</v>
      </c>
      <c r="I31" s="124">
        <v>0</v>
      </c>
      <c r="J31" s="124">
        <v>0</v>
      </c>
      <c r="K31" s="124">
        <v>0</v>
      </c>
      <c r="L31" s="124">
        <v>0</v>
      </c>
      <c r="M31" s="124">
        <v>0</v>
      </c>
      <c r="N31" s="124">
        <v>0</v>
      </c>
      <c r="O31" s="124">
        <f t="shared" si="4"/>
        <v>0</v>
      </c>
      <c r="P31" s="124">
        <v>0</v>
      </c>
      <c r="R31" s="117"/>
      <c r="S31" s="117"/>
      <c r="T31" s="117"/>
      <c r="U31" s="121"/>
    </row>
    <row r="32" spans="2:21" ht="11.25" customHeight="1" x14ac:dyDescent="0.2">
      <c r="B32" s="139" t="s">
        <v>28</v>
      </c>
      <c r="C32" s="140">
        <f>[1]LRF03!B97</f>
        <v>2424127.19</v>
      </c>
      <c r="D32" s="140">
        <f>[1]LRF03!C97</f>
        <v>1472530.44</v>
      </c>
      <c r="E32" s="140">
        <f>[1]LRF03!D97</f>
        <v>1268374.05</v>
      </c>
      <c r="F32" s="140">
        <f>[1]LRF03!E97</f>
        <v>5069619.9300000006</v>
      </c>
      <c r="G32" s="140">
        <f>[1]LRF03!F97</f>
        <v>4949274</v>
      </c>
      <c r="H32" s="140">
        <f>[1]LRF03!G97</f>
        <v>4739051.16</v>
      </c>
      <c r="I32" s="140">
        <f>[1]LRF03!H97</f>
        <v>820139.49</v>
      </c>
      <c r="J32" s="140">
        <f>[1]LRF03!I97</f>
        <v>6267257.9000000004</v>
      </c>
      <c r="K32" s="140">
        <f>[1]LRF03!J97</f>
        <v>6111523.6099999994</v>
      </c>
      <c r="L32" s="140">
        <f>[1]LRF03!K97</f>
        <v>6062251.3099999996</v>
      </c>
      <c r="M32" s="140">
        <f>[1]LRF03!L97</f>
        <v>6029706.6899999995</v>
      </c>
      <c r="N32" s="140">
        <f>[1]LRF03!M97</f>
        <v>9451621.9399999995</v>
      </c>
      <c r="O32" s="124">
        <f>SUM(C32:N32)</f>
        <v>54665477.709999993</v>
      </c>
      <c r="P32" s="124">
        <v>0</v>
      </c>
      <c r="R32" s="117"/>
      <c r="S32" s="117"/>
      <c r="T32" s="117"/>
      <c r="U32" s="121"/>
    </row>
    <row r="33" spans="2:21" ht="11.25" customHeight="1" x14ac:dyDescent="0.2">
      <c r="B33" s="139" t="s">
        <v>29</v>
      </c>
      <c r="C33" s="124">
        <v>10162824.540000001</v>
      </c>
      <c r="D33" s="124">
        <v>9541166.6999999993</v>
      </c>
      <c r="E33" s="124">
        <v>9934552.4299999997</v>
      </c>
      <c r="F33" s="124">
        <v>9642224.9399999995</v>
      </c>
      <c r="G33" s="124">
        <v>11359597.17</v>
      </c>
      <c r="H33" s="124">
        <v>9790072.4499999993</v>
      </c>
      <c r="I33" s="136">
        <v>9508413.0999999996</v>
      </c>
      <c r="J33" s="141">
        <v>9999539.1899999995</v>
      </c>
      <c r="K33" s="142">
        <v>10056625.880000001</v>
      </c>
      <c r="L33" s="142">
        <v>9736566.6099999994</v>
      </c>
      <c r="M33" s="142">
        <v>10124649.74</v>
      </c>
      <c r="N33" s="142">
        <f>'[1]IPAJM 2019'!M67</f>
        <v>20114073.07</v>
      </c>
      <c r="O33" s="124">
        <f>SUM(C33:N33)</f>
        <v>129970305.81999999</v>
      </c>
      <c r="P33" s="124">
        <v>0</v>
      </c>
      <c r="R33" s="117"/>
      <c r="S33" s="117"/>
      <c r="T33" s="117"/>
      <c r="U33" s="121"/>
    </row>
    <row r="34" spans="2:21" s="143" customFormat="1" ht="21" customHeight="1" x14ac:dyDescent="0.2">
      <c r="B34" s="144" t="s">
        <v>30</v>
      </c>
      <c r="C34" s="145">
        <v>11017621.7235</v>
      </c>
      <c r="D34" s="145">
        <v>11329288.155000001</v>
      </c>
      <c r="E34" s="145">
        <v>11568477.470000001</v>
      </c>
      <c r="F34" s="145">
        <v>11948202.59</v>
      </c>
      <c r="G34" s="145">
        <v>10425651.800000001</v>
      </c>
      <c r="H34" s="145">
        <v>12214570.618000001</v>
      </c>
      <c r="I34" s="145">
        <v>11970302.77</v>
      </c>
      <c r="J34" s="145">
        <v>11948107.0165</v>
      </c>
      <c r="K34" s="145">
        <v>11922314.319</v>
      </c>
      <c r="L34" s="145">
        <v>12138553.92</v>
      </c>
      <c r="M34" s="145">
        <v>12090032.672499999</v>
      </c>
      <c r="N34" s="145">
        <v>7872418.3864999991</v>
      </c>
      <c r="O34" s="146">
        <f t="shared" si="4"/>
        <v>136445541.44099998</v>
      </c>
      <c r="P34" s="146">
        <v>0</v>
      </c>
      <c r="R34" s="147"/>
      <c r="S34" s="147"/>
      <c r="T34" s="147"/>
      <c r="U34" s="148"/>
    </row>
    <row r="35" spans="2:21" ht="11.25" customHeight="1" x14ac:dyDescent="0.2">
      <c r="B35" s="149" t="s">
        <v>66</v>
      </c>
      <c r="C35" s="150">
        <f t="shared" ref="C35:M35" si="5">C19-C29</f>
        <v>71032098.506499991</v>
      </c>
      <c r="D35" s="150">
        <f t="shared" si="5"/>
        <v>63304253.994999997</v>
      </c>
      <c r="E35" s="150">
        <f t="shared" si="5"/>
        <v>62576355.770000011</v>
      </c>
      <c r="F35" s="150">
        <f t="shared" si="5"/>
        <v>62755174.009999998</v>
      </c>
      <c r="G35" s="150">
        <f t="shared" si="5"/>
        <v>61881390.49000001</v>
      </c>
      <c r="H35" s="150">
        <f t="shared" si="5"/>
        <v>62769139.601999998</v>
      </c>
      <c r="I35" s="150">
        <f t="shared" si="5"/>
        <v>65515452.930000007</v>
      </c>
      <c r="J35" s="150">
        <f t="shared" si="5"/>
        <v>63351895.183500007</v>
      </c>
      <c r="K35" s="150">
        <f t="shared" si="5"/>
        <v>63399096.931000002</v>
      </c>
      <c r="L35" s="150">
        <f t="shared" si="5"/>
        <v>63878413.150000006</v>
      </c>
      <c r="M35" s="150">
        <f t="shared" si="5"/>
        <v>63003179.757500008</v>
      </c>
      <c r="N35" s="150">
        <f>N19-N29</f>
        <v>86848559.76349999</v>
      </c>
      <c r="O35" s="150">
        <f>O19-O29</f>
        <v>790315010.08899999</v>
      </c>
      <c r="P35" s="150">
        <f>P19-P29</f>
        <v>0</v>
      </c>
      <c r="Q35" s="121"/>
      <c r="R35" s="117"/>
      <c r="S35" s="117"/>
      <c r="T35" s="117"/>
      <c r="U35" s="121"/>
    </row>
    <row r="36" spans="2:21" ht="11.25" customHeight="1" x14ac:dyDescent="0.2">
      <c r="B36" s="151"/>
      <c r="C36" s="152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4"/>
      <c r="P36" s="155"/>
      <c r="Q36" s="121"/>
      <c r="R36" s="117"/>
      <c r="S36" s="117"/>
      <c r="T36" s="117"/>
      <c r="U36" s="121"/>
    </row>
    <row r="37" spans="2:21" ht="11.25" customHeight="1" x14ac:dyDescent="0.2">
      <c r="B37" s="156" t="s">
        <v>32</v>
      </c>
      <c r="C37" s="157"/>
      <c r="D37" s="156">
        <v>0</v>
      </c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9"/>
      <c r="P37" s="160"/>
      <c r="Q37" s="121"/>
      <c r="T37" s="117"/>
      <c r="U37" s="117"/>
    </row>
    <row r="38" spans="2:21" ht="11.25" customHeight="1" x14ac:dyDescent="0.2">
      <c r="B38" s="151" t="s">
        <v>67</v>
      </c>
      <c r="C38" s="161">
        <v>15832886168.200001</v>
      </c>
      <c r="D38" s="162" t="s">
        <v>37</v>
      </c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4"/>
      <c r="Q38" s="148"/>
      <c r="R38" s="165"/>
      <c r="T38" s="117"/>
      <c r="U38" s="121"/>
    </row>
    <row r="39" spans="2:21" ht="11.25" customHeight="1" x14ac:dyDescent="0.25">
      <c r="B39" s="151" t="s">
        <v>36</v>
      </c>
      <c r="C39" s="166">
        <v>23137774</v>
      </c>
      <c r="D39" s="162" t="s">
        <v>37</v>
      </c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4"/>
      <c r="Q39" s="121"/>
      <c r="R39" s="138"/>
      <c r="T39" s="121"/>
      <c r="U39" s="121"/>
    </row>
    <row r="40" spans="2:21" ht="11.25" customHeight="1" x14ac:dyDescent="0.2">
      <c r="B40" s="167" t="s">
        <v>68</v>
      </c>
      <c r="C40" s="168">
        <f>C38-C39</f>
        <v>15809748394.200001</v>
      </c>
      <c r="D40" s="162" t="s">
        <v>37</v>
      </c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4"/>
      <c r="Q40" s="121"/>
      <c r="T40" s="121"/>
      <c r="U40" s="121"/>
    </row>
    <row r="41" spans="2:21" x14ac:dyDescent="0.2">
      <c r="B41" s="169" t="s">
        <v>69</v>
      </c>
      <c r="C41" s="170">
        <f>O35</f>
        <v>790315010.08899999</v>
      </c>
      <c r="D41" s="171">
        <f>SUM(C41/C40)*100/100</f>
        <v>4.9989094727082219E-2</v>
      </c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3"/>
      <c r="Q41" s="121"/>
      <c r="T41" s="121"/>
      <c r="U41" s="121"/>
    </row>
    <row r="42" spans="2:21" ht="11.25" customHeight="1" x14ac:dyDescent="0.2">
      <c r="B42" s="151" t="s">
        <v>70</v>
      </c>
      <c r="C42" s="166">
        <f>C40*6%</f>
        <v>948584903.65200007</v>
      </c>
      <c r="D42" s="174">
        <v>6</v>
      </c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6"/>
      <c r="Q42" s="121"/>
      <c r="T42" s="121"/>
      <c r="U42" s="121"/>
    </row>
    <row r="43" spans="2:21" ht="11.25" customHeight="1" x14ac:dyDescent="0.2">
      <c r="B43" s="151" t="s">
        <v>71</v>
      </c>
      <c r="C43" s="166">
        <f>C40*5.7%</f>
        <v>901155658.46940005</v>
      </c>
      <c r="D43" s="174">
        <v>5.7</v>
      </c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6"/>
      <c r="Q43" s="121"/>
      <c r="T43" s="121"/>
      <c r="U43" s="121"/>
    </row>
    <row r="44" spans="2:21" ht="11.25" customHeight="1" x14ac:dyDescent="0.2">
      <c r="B44" s="151" t="s">
        <v>72</v>
      </c>
      <c r="C44" s="166">
        <f>C40*5.4%</f>
        <v>853726413.28680015</v>
      </c>
      <c r="D44" s="174">
        <v>5.4</v>
      </c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6"/>
      <c r="Q44" s="121"/>
      <c r="T44" s="121"/>
      <c r="U44" s="121"/>
    </row>
    <row r="45" spans="2:21" s="121" customFormat="1" ht="11.25" customHeight="1" x14ac:dyDescent="0.2">
      <c r="B45" s="177" t="s">
        <v>73</v>
      </c>
      <c r="C45" s="178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R45" s="117"/>
      <c r="S45" s="117"/>
    </row>
    <row r="46" spans="2:21" s="121" customFormat="1" ht="9" customHeight="1" x14ac:dyDescent="0.2">
      <c r="B46" s="178" t="s">
        <v>74</v>
      </c>
      <c r="C46" s="178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R46" s="117"/>
      <c r="S46" s="117"/>
    </row>
    <row r="47" spans="2:21" s="121" customFormat="1" ht="10.5" customHeight="1" x14ac:dyDescent="0.2">
      <c r="B47" s="178" t="s">
        <v>75</v>
      </c>
      <c r="C47" s="178"/>
      <c r="D47" s="93"/>
      <c r="E47" s="93"/>
      <c r="F47" s="179"/>
      <c r="G47" s="93"/>
      <c r="H47" s="93"/>
      <c r="I47" s="93"/>
      <c r="J47" s="93"/>
      <c r="K47" s="93"/>
      <c r="L47" s="93"/>
      <c r="M47" s="93"/>
      <c r="N47" s="93"/>
      <c r="O47" s="93"/>
      <c r="P47" s="93"/>
      <c r="R47" s="117"/>
      <c r="S47" s="117"/>
    </row>
    <row r="48" spans="2:21" ht="8.25" customHeight="1" x14ac:dyDescent="0.2">
      <c r="T48" s="121"/>
      <c r="U48" s="121"/>
    </row>
    <row r="49" spans="2:21" x14ac:dyDescent="0.2">
      <c r="C49" s="91"/>
      <c r="D49" s="117"/>
      <c r="E49" s="117"/>
      <c r="F49" s="117"/>
      <c r="G49" s="117"/>
      <c r="H49" s="117"/>
      <c r="O49" s="91"/>
      <c r="P49" s="180"/>
      <c r="T49" s="121"/>
      <c r="U49" s="121"/>
    </row>
    <row r="50" spans="2:21" x14ac:dyDescent="0.2"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T50" s="121"/>
      <c r="U50" s="121"/>
    </row>
    <row r="51" spans="2:21" x14ac:dyDescent="0.2">
      <c r="C51" s="91"/>
      <c r="D51" s="91"/>
      <c r="E51" s="91"/>
      <c r="F51" s="91"/>
      <c r="G51" s="91"/>
      <c r="H51" s="91"/>
      <c r="J51" s="91"/>
      <c r="K51" s="91"/>
      <c r="L51" s="91"/>
      <c r="M51" s="91"/>
      <c r="N51" s="182"/>
      <c r="O51" s="182"/>
      <c r="P51" s="117"/>
    </row>
    <row r="52" spans="2:21" x14ac:dyDescent="0.2">
      <c r="C52" s="91"/>
      <c r="E52" s="91"/>
      <c r="F52" s="91"/>
      <c r="G52" s="91"/>
      <c r="I52" s="117"/>
      <c r="J52" s="117"/>
      <c r="K52" s="117"/>
      <c r="L52" s="183"/>
      <c r="M52" s="183"/>
      <c r="N52" s="184"/>
      <c r="O52" s="184"/>
      <c r="P52" s="117"/>
      <c r="Q52" s="91"/>
    </row>
    <row r="53" spans="2:21" x14ac:dyDescent="0.2">
      <c r="C53" s="91"/>
      <c r="E53" s="91"/>
      <c r="F53" s="91"/>
      <c r="G53" s="91"/>
      <c r="I53" s="117"/>
      <c r="J53" s="117"/>
      <c r="K53" s="117"/>
      <c r="L53" s="117"/>
      <c r="M53" s="185"/>
      <c r="N53" s="185"/>
      <c r="O53" s="185"/>
      <c r="P53" s="121"/>
      <c r="Q53" s="91"/>
    </row>
    <row r="54" spans="2:21" ht="15" x14ac:dyDescent="0.25">
      <c r="C54" s="91"/>
      <c r="E54" s="91"/>
      <c r="F54" s="91"/>
      <c r="G54" s="91"/>
      <c r="I54" s="117"/>
      <c r="J54" s="147"/>
      <c r="K54" s="147"/>
      <c r="L54" s="147"/>
      <c r="M54" s="186"/>
      <c r="N54" s="187"/>
      <c r="O54" s="187"/>
      <c r="P54" s="121"/>
      <c r="Q54" s="91"/>
    </row>
    <row r="55" spans="2:21" x14ac:dyDescent="0.2">
      <c r="C55" s="91"/>
      <c r="E55" s="91"/>
      <c r="F55" s="91"/>
      <c r="G55" s="91"/>
      <c r="I55" s="117"/>
      <c r="J55" s="117"/>
      <c r="K55" s="117"/>
      <c r="L55" s="117"/>
      <c r="M55" s="117"/>
      <c r="N55" s="117"/>
      <c r="O55" s="117"/>
      <c r="P55" s="121"/>
      <c r="Q55" s="91"/>
    </row>
    <row r="56" spans="2:21" x14ac:dyDescent="0.2">
      <c r="C56" s="91"/>
      <c r="E56" s="91"/>
      <c r="F56" s="91"/>
      <c r="G56" s="91"/>
      <c r="I56" s="91"/>
      <c r="J56" s="91"/>
      <c r="K56" s="91"/>
      <c r="L56" s="91"/>
      <c r="M56" s="91"/>
      <c r="N56" s="91"/>
      <c r="O56" s="91"/>
      <c r="P56" s="121"/>
      <c r="Q56" s="188"/>
    </row>
    <row r="57" spans="2:21" x14ac:dyDescent="0.2">
      <c r="C57" s="91"/>
      <c r="E57" s="91"/>
      <c r="F57" s="91"/>
      <c r="G57" s="91"/>
      <c r="I57" s="91"/>
      <c r="J57" s="189"/>
      <c r="M57" s="91"/>
      <c r="N57" s="91"/>
    </row>
    <row r="58" spans="2:21" x14ac:dyDescent="0.2">
      <c r="C58" s="91"/>
      <c r="E58" s="91"/>
      <c r="F58" s="91"/>
      <c r="G58" s="91"/>
      <c r="I58" s="91"/>
      <c r="J58" s="189"/>
    </row>
    <row r="59" spans="2:21" x14ac:dyDescent="0.2">
      <c r="C59" s="91"/>
      <c r="F59" s="121"/>
      <c r="G59" s="117"/>
      <c r="I59" s="91"/>
      <c r="P59" s="91"/>
      <c r="Q59" s="91"/>
    </row>
    <row r="60" spans="2:21" x14ac:dyDescent="0.2">
      <c r="C60" s="91"/>
      <c r="F60" s="121"/>
      <c r="G60" s="117"/>
      <c r="I60" s="91"/>
    </row>
    <row r="61" spans="2:21" x14ac:dyDescent="0.2">
      <c r="C61" s="91"/>
      <c r="G61" s="91"/>
    </row>
  </sheetData>
  <mergeCells count="6">
    <mergeCell ref="B6:Q6"/>
    <mergeCell ref="B7:Q7"/>
    <mergeCell ref="D8:S8"/>
    <mergeCell ref="B9:Q9"/>
    <mergeCell ref="B10:Q10"/>
    <mergeCell ref="B50:P50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8"/>
  <sheetViews>
    <sheetView tabSelected="1" workbookViewId="0">
      <selection activeCell="K47" sqref="K47"/>
    </sheetView>
  </sheetViews>
  <sheetFormatPr defaultRowHeight="11.25" x14ac:dyDescent="0.2"/>
  <cols>
    <col min="1" max="1" width="4.42578125" style="202" customWidth="1"/>
    <col min="2" max="2" width="37.28515625" style="202" customWidth="1"/>
    <col min="3" max="3" width="12.5703125" style="202" customWidth="1"/>
    <col min="4" max="4" width="12.28515625" style="287" customWidth="1"/>
    <col min="5" max="5" width="10.7109375" style="287" customWidth="1"/>
    <col min="6" max="6" width="11.140625" style="287" customWidth="1"/>
    <col min="7" max="7" width="13" style="287" customWidth="1"/>
    <col min="8" max="8" width="20.140625" style="202" customWidth="1"/>
    <col min="9" max="9" width="11.5703125" style="202" customWidth="1"/>
    <col min="10" max="10" width="12.85546875" style="202" customWidth="1"/>
    <col min="11" max="11" width="17" style="202" customWidth="1"/>
    <col min="12" max="12" width="29" style="202" customWidth="1"/>
    <col min="13" max="13" width="25" style="207" customWidth="1"/>
    <col min="14" max="14" width="9.140625" style="202"/>
    <col min="15" max="15" width="14.140625" style="202" customWidth="1"/>
    <col min="16" max="256" width="9.140625" style="202"/>
    <col min="257" max="257" width="4.42578125" style="202" customWidth="1"/>
    <col min="258" max="258" width="37.28515625" style="202" customWidth="1"/>
    <col min="259" max="259" width="12.5703125" style="202" customWidth="1"/>
    <col min="260" max="260" width="12.28515625" style="202" customWidth="1"/>
    <col min="261" max="261" width="10.7109375" style="202" customWidth="1"/>
    <col min="262" max="262" width="11.140625" style="202" customWidth="1"/>
    <col min="263" max="263" width="13" style="202" customWidth="1"/>
    <col min="264" max="264" width="20.140625" style="202" customWidth="1"/>
    <col min="265" max="265" width="11.5703125" style="202" customWidth="1"/>
    <col min="266" max="266" width="12.85546875" style="202" customWidth="1"/>
    <col min="267" max="267" width="17" style="202" customWidth="1"/>
    <col min="268" max="268" width="29" style="202" customWidth="1"/>
    <col min="269" max="269" width="25" style="202" customWidth="1"/>
    <col min="270" max="270" width="9.140625" style="202"/>
    <col min="271" max="271" width="14.140625" style="202" customWidth="1"/>
    <col min="272" max="512" width="9.140625" style="202"/>
    <col min="513" max="513" width="4.42578125" style="202" customWidth="1"/>
    <col min="514" max="514" width="37.28515625" style="202" customWidth="1"/>
    <col min="515" max="515" width="12.5703125" style="202" customWidth="1"/>
    <col min="516" max="516" width="12.28515625" style="202" customWidth="1"/>
    <col min="517" max="517" width="10.7109375" style="202" customWidth="1"/>
    <col min="518" max="518" width="11.140625" style="202" customWidth="1"/>
    <col min="519" max="519" width="13" style="202" customWidth="1"/>
    <col min="520" max="520" width="20.140625" style="202" customWidth="1"/>
    <col min="521" max="521" width="11.5703125" style="202" customWidth="1"/>
    <col min="522" max="522" width="12.85546875" style="202" customWidth="1"/>
    <col min="523" max="523" width="17" style="202" customWidth="1"/>
    <col min="524" max="524" width="29" style="202" customWidth="1"/>
    <col min="525" max="525" width="25" style="202" customWidth="1"/>
    <col min="526" max="526" width="9.140625" style="202"/>
    <col min="527" max="527" width="14.140625" style="202" customWidth="1"/>
    <col min="528" max="768" width="9.140625" style="202"/>
    <col min="769" max="769" width="4.42578125" style="202" customWidth="1"/>
    <col min="770" max="770" width="37.28515625" style="202" customWidth="1"/>
    <col min="771" max="771" width="12.5703125" style="202" customWidth="1"/>
    <col min="772" max="772" width="12.28515625" style="202" customWidth="1"/>
    <col min="773" max="773" width="10.7109375" style="202" customWidth="1"/>
    <col min="774" max="774" width="11.140625" style="202" customWidth="1"/>
    <col min="775" max="775" width="13" style="202" customWidth="1"/>
    <col min="776" max="776" width="20.140625" style="202" customWidth="1"/>
    <col min="777" max="777" width="11.5703125" style="202" customWidth="1"/>
    <col min="778" max="778" width="12.85546875" style="202" customWidth="1"/>
    <col min="779" max="779" width="17" style="202" customWidth="1"/>
    <col min="780" max="780" width="29" style="202" customWidth="1"/>
    <col min="781" max="781" width="25" style="202" customWidth="1"/>
    <col min="782" max="782" width="9.140625" style="202"/>
    <col min="783" max="783" width="14.140625" style="202" customWidth="1"/>
    <col min="784" max="1024" width="9.140625" style="202"/>
    <col min="1025" max="1025" width="4.42578125" style="202" customWidth="1"/>
    <col min="1026" max="1026" width="37.28515625" style="202" customWidth="1"/>
    <col min="1027" max="1027" width="12.5703125" style="202" customWidth="1"/>
    <col min="1028" max="1028" width="12.28515625" style="202" customWidth="1"/>
    <col min="1029" max="1029" width="10.7109375" style="202" customWidth="1"/>
    <col min="1030" max="1030" width="11.140625" style="202" customWidth="1"/>
    <col min="1031" max="1031" width="13" style="202" customWidth="1"/>
    <col min="1032" max="1032" width="20.140625" style="202" customWidth="1"/>
    <col min="1033" max="1033" width="11.5703125" style="202" customWidth="1"/>
    <col min="1034" max="1034" width="12.85546875" style="202" customWidth="1"/>
    <col min="1035" max="1035" width="17" style="202" customWidth="1"/>
    <col min="1036" max="1036" width="29" style="202" customWidth="1"/>
    <col min="1037" max="1037" width="25" style="202" customWidth="1"/>
    <col min="1038" max="1038" width="9.140625" style="202"/>
    <col min="1039" max="1039" width="14.140625" style="202" customWidth="1"/>
    <col min="1040" max="1280" width="9.140625" style="202"/>
    <col min="1281" max="1281" width="4.42578125" style="202" customWidth="1"/>
    <col min="1282" max="1282" width="37.28515625" style="202" customWidth="1"/>
    <col min="1283" max="1283" width="12.5703125" style="202" customWidth="1"/>
    <col min="1284" max="1284" width="12.28515625" style="202" customWidth="1"/>
    <col min="1285" max="1285" width="10.7109375" style="202" customWidth="1"/>
    <col min="1286" max="1286" width="11.140625" style="202" customWidth="1"/>
    <col min="1287" max="1287" width="13" style="202" customWidth="1"/>
    <col min="1288" max="1288" width="20.140625" style="202" customWidth="1"/>
    <col min="1289" max="1289" width="11.5703125" style="202" customWidth="1"/>
    <col min="1290" max="1290" width="12.85546875" style="202" customWidth="1"/>
    <col min="1291" max="1291" width="17" style="202" customWidth="1"/>
    <col min="1292" max="1292" width="29" style="202" customWidth="1"/>
    <col min="1293" max="1293" width="25" style="202" customWidth="1"/>
    <col min="1294" max="1294" width="9.140625" style="202"/>
    <col min="1295" max="1295" width="14.140625" style="202" customWidth="1"/>
    <col min="1296" max="1536" width="9.140625" style="202"/>
    <col min="1537" max="1537" width="4.42578125" style="202" customWidth="1"/>
    <col min="1538" max="1538" width="37.28515625" style="202" customWidth="1"/>
    <col min="1539" max="1539" width="12.5703125" style="202" customWidth="1"/>
    <col min="1540" max="1540" width="12.28515625" style="202" customWidth="1"/>
    <col min="1541" max="1541" width="10.7109375" style="202" customWidth="1"/>
    <col min="1542" max="1542" width="11.140625" style="202" customWidth="1"/>
    <col min="1543" max="1543" width="13" style="202" customWidth="1"/>
    <col min="1544" max="1544" width="20.140625" style="202" customWidth="1"/>
    <col min="1545" max="1545" width="11.5703125" style="202" customWidth="1"/>
    <col min="1546" max="1546" width="12.85546875" style="202" customWidth="1"/>
    <col min="1547" max="1547" width="17" style="202" customWidth="1"/>
    <col min="1548" max="1548" width="29" style="202" customWidth="1"/>
    <col min="1549" max="1549" width="25" style="202" customWidth="1"/>
    <col min="1550" max="1550" width="9.140625" style="202"/>
    <col min="1551" max="1551" width="14.140625" style="202" customWidth="1"/>
    <col min="1552" max="1792" width="9.140625" style="202"/>
    <col min="1793" max="1793" width="4.42578125" style="202" customWidth="1"/>
    <col min="1794" max="1794" width="37.28515625" style="202" customWidth="1"/>
    <col min="1795" max="1795" width="12.5703125" style="202" customWidth="1"/>
    <col min="1796" max="1796" width="12.28515625" style="202" customWidth="1"/>
    <col min="1797" max="1797" width="10.7109375" style="202" customWidth="1"/>
    <col min="1798" max="1798" width="11.140625" style="202" customWidth="1"/>
    <col min="1799" max="1799" width="13" style="202" customWidth="1"/>
    <col min="1800" max="1800" width="20.140625" style="202" customWidth="1"/>
    <col min="1801" max="1801" width="11.5703125" style="202" customWidth="1"/>
    <col min="1802" max="1802" width="12.85546875" style="202" customWidth="1"/>
    <col min="1803" max="1803" width="17" style="202" customWidth="1"/>
    <col min="1804" max="1804" width="29" style="202" customWidth="1"/>
    <col min="1805" max="1805" width="25" style="202" customWidth="1"/>
    <col min="1806" max="1806" width="9.140625" style="202"/>
    <col min="1807" max="1807" width="14.140625" style="202" customWidth="1"/>
    <col min="1808" max="2048" width="9.140625" style="202"/>
    <col min="2049" max="2049" width="4.42578125" style="202" customWidth="1"/>
    <col min="2050" max="2050" width="37.28515625" style="202" customWidth="1"/>
    <col min="2051" max="2051" width="12.5703125" style="202" customWidth="1"/>
    <col min="2052" max="2052" width="12.28515625" style="202" customWidth="1"/>
    <col min="2053" max="2053" width="10.7109375" style="202" customWidth="1"/>
    <col min="2054" max="2054" width="11.140625" style="202" customWidth="1"/>
    <col min="2055" max="2055" width="13" style="202" customWidth="1"/>
    <col min="2056" max="2056" width="20.140625" style="202" customWidth="1"/>
    <col min="2057" max="2057" width="11.5703125" style="202" customWidth="1"/>
    <col min="2058" max="2058" width="12.85546875" style="202" customWidth="1"/>
    <col min="2059" max="2059" width="17" style="202" customWidth="1"/>
    <col min="2060" max="2060" width="29" style="202" customWidth="1"/>
    <col min="2061" max="2061" width="25" style="202" customWidth="1"/>
    <col min="2062" max="2062" width="9.140625" style="202"/>
    <col min="2063" max="2063" width="14.140625" style="202" customWidth="1"/>
    <col min="2064" max="2304" width="9.140625" style="202"/>
    <col min="2305" max="2305" width="4.42578125" style="202" customWidth="1"/>
    <col min="2306" max="2306" width="37.28515625" style="202" customWidth="1"/>
    <col min="2307" max="2307" width="12.5703125" style="202" customWidth="1"/>
    <col min="2308" max="2308" width="12.28515625" style="202" customWidth="1"/>
    <col min="2309" max="2309" width="10.7109375" style="202" customWidth="1"/>
    <col min="2310" max="2310" width="11.140625" style="202" customWidth="1"/>
    <col min="2311" max="2311" width="13" style="202" customWidth="1"/>
    <col min="2312" max="2312" width="20.140625" style="202" customWidth="1"/>
    <col min="2313" max="2313" width="11.5703125" style="202" customWidth="1"/>
    <col min="2314" max="2314" width="12.85546875" style="202" customWidth="1"/>
    <col min="2315" max="2315" width="17" style="202" customWidth="1"/>
    <col min="2316" max="2316" width="29" style="202" customWidth="1"/>
    <col min="2317" max="2317" width="25" style="202" customWidth="1"/>
    <col min="2318" max="2318" width="9.140625" style="202"/>
    <col min="2319" max="2319" width="14.140625" style="202" customWidth="1"/>
    <col min="2320" max="2560" width="9.140625" style="202"/>
    <col min="2561" max="2561" width="4.42578125" style="202" customWidth="1"/>
    <col min="2562" max="2562" width="37.28515625" style="202" customWidth="1"/>
    <col min="2563" max="2563" width="12.5703125" style="202" customWidth="1"/>
    <col min="2564" max="2564" width="12.28515625" style="202" customWidth="1"/>
    <col min="2565" max="2565" width="10.7109375" style="202" customWidth="1"/>
    <col min="2566" max="2566" width="11.140625" style="202" customWidth="1"/>
    <col min="2567" max="2567" width="13" style="202" customWidth="1"/>
    <col min="2568" max="2568" width="20.140625" style="202" customWidth="1"/>
    <col min="2569" max="2569" width="11.5703125" style="202" customWidth="1"/>
    <col min="2570" max="2570" width="12.85546875" style="202" customWidth="1"/>
    <col min="2571" max="2571" width="17" style="202" customWidth="1"/>
    <col min="2572" max="2572" width="29" style="202" customWidth="1"/>
    <col min="2573" max="2573" width="25" style="202" customWidth="1"/>
    <col min="2574" max="2574" width="9.140625" style="202"/>
    <col min="2575" max="2575" width="14.140625" style="202" customWidth="1"/>
    <col min="2576" max="2816" width="9.140625" style="202"/>
    <col min="2817" max="2817" width="4.42578125" style="202" customWidth="1"/>
    <col min="2818" max="2818" width="37.28515625" style="202" customWidth="1"/>
    <col min="2819" max="2819" width="12.5703125" style="202" customWidth="1"/>
    <col min="2820" max="2820" width="12.28515625" style="202" customWidth="1"/>
    <col min="2821" max="2821" width="10.7109375" style="202" customWidth="1"/>
    <col min="2822" max="2822" width="11.140625" style="202" customWidth="1"/>
    <col min="2823" max="2823" width="13" style="202" customWidth="1"/>
    <col min="2824" max="2824" width="20.140625" style="202" customWidth="1"/>
    <col min="2825" max="2825" width="11.5703125" style="202" customWidth="1"/>
    <col min="2826" max="2826" width="12.85546875" style="202" customWidth="1"/>
    <col min="2827" max="2827" width="17" style="202" customWidth="1"/>
    <col min="2828" max="2828" width="29" style="202" customWidth="1"/>
    <col min="2829" max="2829" width="25" style="202" customWidth="1"/>
    <col min="2830" max="2830" width="9.140625" style="202"/>
    <col min="2831" max="2831" width="14.140625" style="202" customWidth="1"/>
    <col min="2832" max="3072" width="9.140625" style="202"/>
    <col min="3073" max="3073" width="4.42578125" style="202" customWidth="1"/>
    <col min="3074" max="3074" width="37.28515625" style="202" customWidth="1"/>
    <col min="3075" max="3075" width="12.5703125" style="202" customWidth="1"/>
    <col min="3076" max="3076" width="12.28515625" style="202" customWidth="1"/>
    <col min="3077" max="3077" width="10.7109375" style="202" customWidth="1"/>
    <col min="3078" max="3078" width="11.140625" style="202" customWidth="1"/>
    <col min="3079" max="3079" width="13" style="202" customWidth="1"/>
    <col min="3080" max="3080" width="20.140625" style="202" customWidth="1"/>
    <col min="3081" max="3081" width="11.5703125" style="202" customWidth="1"/>
    <col min="3082" max="3082" width="12.85546875" style="202" customWidth="1"/>
    <col min="3083" max="3083" width="17" style="202" customWidth="1"/>
    <col min="3084" max="3084" width="29" style="202" customWidth="1"/>
    <col min="3085" max="3085" width="25" style="202" customWidth="1"/>
    <col min="3086" max="3086" width="9.140625" style="202"/>
    <col min="3087" max="3087" width="14.140625" style="202" customWidth="1"/>
    <col min="3088" max="3328" width="9.140625" style="202"/>
    <col min="3329" max="3329" width="4.42578125" style="202" customWidth="1"/>
    <col min="3330" max="3330" width="37.28515625" style="202" customWidth="1"/>
    <col min="3331" max="3331" width="12.5703125" style="202" customWidth="1"/>
    <col min="3332" max="3332" width="12.28515625" style="202" customWidth="1"/>
    <col min="3333" max="3333" width="10.7109375" style="202" customWidth="1"/>
    <col min="3334" max="3334" width="11.140625" style="202" customWidth="1"/>
    <col min="3335" max="3335" width="13" style="202" customWidth="1"/>
    <col min="3336" max="3336" width="20.140625" style="202" customWidth="1"/>
    <col min="3337" max="3337" width="11.5703125" style="202" customWidth="1"/>
    <col min="3338" max="3338" width="12.85546875" style="202" customWidth="1"/>
    <col min="3339" max="3339" width="17" style="202" customWidth="1"/>
    <col min="3340" max="3340" width="29" style="202" customWidth="1"/>
    <col min="3341" max="3341" width="25" style="202" customWidth="1"/>
    <col min="3342" max="3342" width="9.140625" style="202"/>
    <col min="3343" max="3343" width="14.140625" style="202" customWidth="1"/>
    <col min="3344" max="3584" width="9.140625" style="202"/>
    <col min="3585" max="3585" width="4.42578125" style="202" customWidth="1"/>
    <col min="3586" max="3586" width="37.28515625" style="202" customWidth="1"/>
    <col min="3587" max="3587" width="12.5703125" style="202" customWidth="1"/>
    <col min="3588" max="3588" width="12.28515625" style="202" customWidth="1"/>
    <col min="3589" max="3589" width="10.7109375" style="202" customWidth="1"/>
    <col min="3590" max="3590" width="11.140625" style="202" customWidth="1"/>
    <col min="3591" max="3591" width="13" style="202" customWidth="1"/>
    <col min="3592" max="3592" width="20.140625" style="202" customWidth="1"/>
    <col min="3593" max="3593" width="11.5703125" style="202" customWidth="1"/>
    <col min="3594" max="3594" width="12.85546875" style="202" customWidth="1"/>
    <col min="3595" max="3595" width="17" style="202" customWidth="1"/>
    <col min="3596" max="3596" width="29" style="202" customWidth="1"/>
    <col min="3597" max="3597" width="25" style="202" customWidth="1"/>
    <col min="3598" max="3598" width="9.140625" style="202"/>
    <col min="3599" max="3599" width="14.140625" style="202" customWidth="1"/>
    <col min="3600" max="3840" width="9.140625" style="202"/>
    <col min="3841" max="3841" width="4.42578125" style="202" customWidth="1"/>
    <col min="3842" max="3842" width="37.28515625" style="202" customWidth="1"/>
    <col min="3843" max="3843" width="12.5703125" style="202" customWidth="1"/>
    <col min="3844" max="3844" width="12.28515625" style="202" customWidth="1"/>
    <col min="3845" max="3845" width="10.7109375" style="202" customWidth="1"/>
    <col min="3846" max="3846" width="11.140625" style="202" customWidth="1"/>
    <col min="3847" max="3847" width="13" style="202" customWidth="1"/>
    <col min="3848" max="3848" width="20.140625" style="202" customWidth="1"/>
    <col min="3849" max="3849" width="11.5703125" style="202" customWidth="1"/>
    <col min="3850" max="3850" width="12.85546875" style="202" customWidth="1"/>
    <col min="3851" max="3851" width="17" style="202" customWidth="1"/>
    <col min="3852" max="3852" width="29" style="202" customWidth="1"/>
    <col min="3853" max="3853" width="25" style="202" customWidth="1"/>
    <col min="3854" max="3854" width="9.140625" style="202"/>
    <col min="3855" max="3855" width="14.140625" style="202" customWidth="1"/>
    <col min="3856" max="4096" width="9.140625" style="202"/>
    <col min="4097" max="4097" width="4.42578125" style="202" customWidth="1"/>
    <col min="4098" max="4098" width="37.28515625" style="202" customWidth="1"/>
    <col min="4099" max="4099" width="12.5703125" style="202" customWidth="1"/>
    <col min="4100" max="4100" width="12.28515625" style="202" customWidth="1"/>
    <col min="4101" max="4101" width="10.7109375" style="202" customWidth="1"/>
    <col min="4102" max="4102" width="11.140625" style="202" customWidth="1"/>
    <col min="4103" max="4103" width="13" style="202" customWidth="1"/>
    <col min="4104" max="4104" width="20.140625" style="202" customWidth="1"/>
    <col min="4105" max="4105" width="11.5703125" style="202" customWidth="1"/>
    <col min="4106" max="4106" width="12.85546875" style="202" customWidth="1"/>
    <col min="4107" max="4107" width="17" style="202" customWidth="1"/>
    <col min="4108" max="4108" width="29" style="202" customWidth="1"/>
    <col min="4109" max="4109" width="25" style="202" customWidth="1"/>
    <col min="4110" max="4110" width="9.140625" style="202"/>
    <col min="4111" max="4111" width="14.140625" style="202" customWidth="1"/>
    <col min="4112" max="4352" width="9.140625" style="202"/>
    <col min="4353" max="4353" width="4.42578125" style="202" customWidth="1"/>
    <col min="4354" max="4354" width="37.28515625" style="202" customWidth="1"/>
    <col min="4355" max="4355" width="12.5703125" style="202" customWidth="1"/>
    <col min="4356" max="4356" width="12.28515625" style="202" customWidth="1"/>
    <col min="4357" max="4357" width="10.7109375" style="202" customWidth="1"/>
    <col min="4358" max="4358" width="11.140625" style="202" customWidth="1"/>
    <col min="4359" max="4359" width="13" style="202" customWidth="1"/>
    <col min="4360" max="4360" width="20.140625" style="202" customWidth="1"/>
    <col min="4361" max="4361" width="11.5703125" style="202" customWidth="1"/>
    <col min="4362" max="4362" width="12.85546875" style="202" customWidth="1"/>
    <col min="4363" max="4363" width="17" style="202" customWidth="1"/>
    <col min="4364" max="4364" width="29" style="202" customWidth="1"/>
    <col min="4365" max="4365" width="25" style="202" customWidth="1"/>
    <col min="4366" max="4366" width="9.140625" style="202"/>
    <col min="4367" max="4367" width="14.140625" style="202" customWidth="1"/>
    <col min="4368" max="4608" width="9.140625" style="202"/>
    <col min="4609" max="4609" width="4.42578125" style="202" customWidth="1"/>
    <col min="4610" max="4610" width="37.28515625" style="202" customWidth="1"/>
    <col min="4611" max="4611" width="12.5703125" style="202" customWidth="1"/>
    <col min="4612" max="4612" width="12.28515625" style="202" customWidth="1"/>
    <col min="4613" max="4613" width="10.7109375" style="202" customWidth="1"/>
    <col min="4614" max="4614" width="11.140625" style="202" customWidth="1"/>
    <col min="4615" max="4615" width="13" style="202" customWidth="1"/>
    <col min="4616" max="4616" width="20.140625" style="202" customWidth="1"/>
    <col min="4617" max="4617" width="11.5703125" style="202" customWidth="1"/>
    <col min="4618" max="4618" width="12.85546875" style="202" customWidth="1"/>
    <col min="4619" max="4619" width="17" style="202" customWidth="1"/>
    <col min="4620" max="4620" width="29" style="202" customWidth="1"/>
    <col min="4621" max="4621" width="25" style="202" customWidth="1"/>
    <col min="4622" max="4622" width="9.140625" style="202"/>
    <col min="4623" max="4623" width="14.140625" style="202" customWidth="1"/>
    <col min="4624" max="4864" width="9.140625" style="202"/>
    <col min="4865" max="4865" width="4.42578125" style="202" customWidth="1"/>
    <col min="4866" max="4866" width="37.28515625" style="202" customWidth="1"/>
    <col min="4867" max="4867" width="12.5703125" style="202" customWidth="1"/>
    <col min="4868" max="4868" width="12.28515625" style="202" customWidth="1"/>
    <col min="4869" max="4869" width="10.7109375" style="202" customWidth="1"/>
    <col min="4870" max="4870" width="11.140625" style="202" customWidth="1"/>
    <col min="4871" max="4871" width="13" style="202" customWidth="1"/>
    <col min="4872" max="4872" width="20.140625" style="202" customWidth="1"/>
    <col min="4873" max="4873" width="11.5703125" style="202" customWidth="1"/>
    <col min="4874" max="4874" width="12.85546875" style="202" customWidth="1"/>
    <col min="4875" max="4875" width="17" style="202" customWidth="1"/>
    <col min="4876" max="4876" width="29" style="202" customWidth="1"/>
    <col min="4877" max="4877" width="25" style="202" customWidth="1"/>
    <col min="4878" max="4878" width="9.140625" style="202"/>
    <col min="4879" max="4879" width="14.140625" style="202" customWidth="1"/>
    <col min="4880" max="5120" width="9.140625" style="202"/>
    <col min="5121" max="5121" width="4.42578125" style="202" customWidth="1"/>
    <col min="5122" max="5122" width="37.28515625" style="202" customWidth="1"/>
    <col min="5123" max="5123" width="12.5703125" style="202" customWidth="1"/>
    <col min="5124" max="5124" width="12.28515625" style="202" customWidth="1"/>
    <col min="5125" max="5125" width="10.7109375" style="202" customWidth="1"/>
    <col min="5126" max="5126" width="11.140625" style="202" customWidth="1"/>
    <col min="5127" max="5127" width="13" style="202" customWidth="1"/>
    <col min="5128" max="5128" width="20.140625" style="202" customWidth="1"/>
    <col min="5129" max="5129" width="11.5703125" style="202" customWidth="1"/>
    <col min="5130" max="5130" width="12.85546875" style="202" customWidth="1"/>
    <col min="5131" max="5131" width="17" style="202" customWidth="1"/>
    <col min="5132" max="5132" width="29" style="202" customWidth="1"/>
    <col min="5133" max="5133" width="25" style="202" customWidth="1"/>
    <col min="5134" max="5134" width="9.140625" style="202"/>
    <col min="5135" max="5135" width="14.140625" style="202" customWidth="1"/>
    <col min="5136" max="5376" width="9.140625" style="202"/>
    <col min="5377" max="5377" width="4.42578125" style="202" customWidth="1"/>
    <col min="5378" max="5378" width="37.28515625" style="202" customWidth="1"/>
    <col min="5379" max="5379" width="12.5703125" style="202" customWidth="1"/>
    <col min="5380" max="5380" width="12.28515625" style="202" customWidth="1"/>
    <col min="5381" max="5381" width="10.7109375" style="202" customWidth="1"/>
    <col min="5382" max="5382" width="11.140625" style="202" customWidth="1"/>
    <col min="5383" max="5383" width="13" style="202" customWidth="1"/>
    <col min="5384" max="5384" width="20.140625" style="202" customWidth="1"/>
    <col min="5385" max="5385" width="11.5703125" style="202" customWidth="1"/>
    <col min="5386" max="5386" width="12.85546875" style="202" customWidth="1"/>
    <col min="5387" max="5387" width="17" style="202" customWidth="1"/>
    <col min="5388" max="5388" width="29" style="202" customWidth="1"/>
    <col min="5389" max="5389" width="25" style="202" customWidth="1"/>
    <col min="5390" max="5390" width="9.140625" style="202"/>
    <col min="5391" max="5391" width="14.140625" style="202" customWidth="1"/>
    <col min="5392" max="5632" width="9.140625" style="202"/>
    <col min="5633" max="5633" width="4.42578125" style="202" customWidth="1"/>
    <col min="5634" max="5634" width="37.28515625" style="202" customWidth="1"/>
    <col min="5635" max="5635" width="12.5703125" style="202" customWidth="1"/>
    <col min="5636" max="5636" width="12.28515625" style="202" customWidth="1"/>
    <col min="5637" max="5637" width="10.7109375" style="202" customWidth="1"/>
    <col min="5638" max="5638" width="11.140625" style="202" customWidth="1"/>
    <col min="5639" max="5639" width="13" style="202" customWidth="1"/>
    <col min="5640" max="5640" width="20.140625" style="202" customWidth="1"/>
    <col min="5641" max="5641" width="11.5703125" style="202" customWidth="1"/>
    <col min="5642" max="5642" width="12.85546875" style="202" customWidth="1"/>
    <col min="5643" max="5643" width="17" style="202" customWidth="1"/>
    <col min="5644" max="5644" width="29" style="202" customWidth="1"/>
    <col min="5645" max="5645" width="25" style="202" customWidth="1"/>
    <col min="5646" max="5646" width="9.140625" style="202"/>
    <col min="5647" max="5647" width="14.140625" style="202" customWidth="1"/>
    <col min="5648" max="5888" width="9.140625" style="202"/>
    <col min="5889" max="5889" width="4.42578125" style="202" customWidth="1"/>
    <col min="5890" max="5890" width="37.28515625" style="202" customWidth="1"/>
    <col min="5891" max="5891" width="12.5703125" style="202" customWidth="1"/>
    <col min="5892" max="5892" width="12.28515625" style="202" customWidth="1"/>
    <col min="5893" max="5893" width="10.7109375" style="202" customWidth="1"/>
    <col min="5894" max="5894" width="11.140625" style="202" customWidth="1"/>
    <col min="5895" max="5895" width="13" style="202" customWidth="1"/>
    <col min="5896" max="5896" width="20.140625" style="202" customWidth="1"/>
    <col min="5897" max="5897" width="11.5703125" style="202" customWidth="1"/>
    <col min="5898" max="5898" width="12.85546875" style="202" customWidth="1"/>
    <col min="5899" max="5899" width="17" style="202" customWidth="1"/>
    <col min="5900" max="5900" width="29" style="202" customWidth="1"/>
    <col min="5901" max="5901" width="25" style="202" customWidth="1"/>
    <col min="5902" max="5902" width="9.140625" style="202"/>
    <col min="5903" max="5903" width="14.140625" style="202" customWidth="1"/>
    <col min="5904" max="6144" width="9.140625" style="202"/>
    <col min="6145" max="6145" width="4.42578125" style="202" customWidth="1"/>
    <col min="6146" max="6146" width="37.28515625" style="202" customWidth="1"/>
    <col min="6147" max="6147" width="12.5703125" style="202" customWidth="1"/>
    <col min="6148" max="6148" width="12.28515625" style="202" customWidth="1"/>
    <col min="6149" max="6149" width="10.7109375" style="202" customWidth="1"/>
    <col min="6150" max="6150" width="11.140625" style="202" customWidth="1"/>
    <col min="6151" max="6151" width="13" style="202" customWidth="1"/>
    <col min="6152" max="6152" width="20.140625" style="202" customWidth="1"/>
    <col min="6153" max="6153" width="11.5703125" style="202" customWidth="1"/>
    <col min="6154" max="6154" width="12.85546875" style="202" customWidth="1"/>
    <col min="6155" max="6155" width="17" style="202" customWidth="1"/>
    <col min="6156" max="6156" width="29" style="202" customWidth="1"/>
    <col min="6157" max="6157" width="25" style="202" customWidth="1"/>
    <col min="6158" max="6158" width="9.140625" style="202"/>
    <col min="6159" max="6159" width="14.140625" style="202" customWidth="1"/>
    <col min="6160" max="6400" width="9.140625" style="202"/>
    <col min="6401" max="6401" width="4.42578125" style="202" customWidth="1"/>
    <col min="6402" max="6402" width="37.28515625" style="202" customWidth="1"/>
    <col min="6403" max="6403" width="12.5703125" style="202" customWidth="1"/>
    <col min="6404" max="6404" width="12.28515625" style="202" customWidth="1"/>
    <col min="6405" max="6405" width="10.7109375" style="202" customWidth="1"/>
    <col min="6406" max="6406" width="11.140625" style="202" customWidth="1"/>
    <col min="6407" max="6407" width="13" style="202" customWidth="1"/>
    <col min="6408" max="6408" width="20.140625" style="202" customWidth="1"/>
    <col min="6409" max="6409" width="11.5703125" style="202" customWidth="1"/>
    <col min="6410" max="6410" width="12.85546875" style="202" customWidth="1"/>
    <col min="6411" max="6411" width="17" style="202" customWidth="1"/>
    <col min="6412" max="6412" width="29" style="202" customWidth="1"/>
    <col min="6413" max="6413" width="25" style="202" customWidth="1"/>
    <col min="6414" max="6414" width="9.140625" style="202"/>
    <col min="6415" max="6415" width="14.140625" style="202" customWidth="1"/>
    <col min="6416" max="6656" width="9.140625" style="202"/>
    <col min="6657" max="6657" width="4.42578125" style="202" customWidth="1"/>
    <col min="6658" max="6658" width="37.28515625" style="202" customWidth="1"/>
    <col min="6659" max="6659" width="12.5703125" style="202" customWidth="1"/>
    <col min="6660" max="6660" width="12.28515625" style="202" customWidth="1"/>
    <col min="6661" max="6661" width="10.7109375" style="202" customWidth="1"/>
    <col min="6662" max="6662" width="11.140625" style="202" customWidth="1"/>
    <col min="6663" max="6663" width="13" style="202" customWidth="1"/>
    <col min="6664" max="6664" width="20.140625" style="202" customWidth="1"/>
    <col min="6665" max="6665" width="11.5703125" style="202" customWidth="1"/>
    <col min="6666" max="6666" width="12.85546875" style="202" customWidth="1"/>
    <col min="6667" max="6667" width="17" style="202" customWidth="1"/>
    <col min="6668" max="6668" width="29" style="202" customWidth="1"/>
    <col min="6669" max="6669" width="25" style="202" customWidth="1"/>
    <col min="6670" max="6670" width="9.140625" style="202"/>
    <col min="6671" max="6671" width="14.140625" style="202" customWidth="1"/>
    <col min="6672" max="6912" width="9.140625" style="202"/>
    <col min="6913" max="6913" width="4.42578125" style="202" customWidth="1"/>
    <col min="6914" max="6914" width="37.28515625" style="202" customWidth="1"/>
    <col min="6915" max="6915" width="12.5703125" style="202" customWidth="1"/>
    <col min="6916" max="6916" width="12.28515625" style="202" customWidth="1"/>
    <col min="6917" max="6917" width="10.7109375" style="202" customWidth="1"/>
    <col min="6918" max="6918" width="11.140625" style="202" customWidth="1"/>
    <col min="6919" max="6919" width="13" style="202" customWidth="1"/>
    <col min="6920" max="6920" width="20.140625" style="202" customWidth="1"/>
    <col min="6921" max="6921" width="11.5703125" style="202" customWidth="1"/>
    <col min="6922" max="6922" width="12.85546875" style="202" customWidth="1"/>
    <col min="6923" max="6923" width="17" style="202" customWidth="1"/>
    <col min="6924" max="6924" width="29" style="202" customWidth="1"/>
    <col min="6925" max="6925" width="25" style="202" customWidth="1"/>
    <col min="6926" max="6926" width="9.140625" style="202"/>
    <col min="6927" max="6927" width="14.140625" style="202" customWidth="1"/>
    <col min="6928" max="7168" width="9.140625" style="202"/>
    <col min="7169" max="7169" width="4.42578125" style="202" customWidth="1"/>
    <col min="7170" max="7170" width="37.28515625" style="202" customWidth="1"/>
    <col min="7171" max="7171" width="12.5703125" style="202" customWidth="1"/>
    <col min="7172" max="7172" width="12.28515625" style="202" customWidth="1"/>
    <col min="7173" max="7173" width="10.7109375" style="202" customWidth="1"/>
    <col min="7174" max="7174" width="11.140625" style="202" customWidth="1"/>
    <col min="7175" max="7175" width="13" style="202" customWidth="1"/>
    <col min="7176" max="7176" width="20.140625" style="202" customWidth="1"/>
    <col min="7177" max="7177" width="11.5703125" style="202" customWidth="1"/>
    <col min="7178" max="7178" width="12.85546875" style="202" customWidth="1"/>
    <col min="7179" max="7179" width="17" style="202" customWidth="1"/>
    <col min="7180" max="7180" width="29" style="202" customWidth="1"/>
    <col min="7181" max="7181" width="25" style="202" customWidth="1"/>
    <col min="7182" max="7182" width="9.140625" style="202"/>
    <col min="7183" max="7183" width="14.140625" style="202" customWidth="1"/>
    <col min="7184" max="7424" width="9.140625" style="202"/>
    <col min="7425" max="7425" width="4.42578125" style="202" customWidth="1"/>
    <col min="7426" max="7426" width="37.28515625" style="202" customWidth="1"/>
    <col min="7427" max="7427" width="12.5703125" style="202" customWidth="1"/>
    <col min="7428" max="7428" width="12.28515625" style="202" customWidth="1"/>
    <col min="7429" max="7429" width="10.7109375" style="202" customWidth="1"/>
    <col min="7430" max="7430" width="11.140625" style="202" customWidth="1"/>
    <col min="7431" max="7431" width="13" style="202" customWidth="1"/>
    <col min="7432" max="7432" width="20.140625" style="202" customWidth="1"/>
    <col min="7433" max="7433" width="11.5703125" style="202" customWidth="1"/>
    <col min="7434" max="7434" width="12.85546875" style="202" customWidth="1"/>
    <col min="7435" max="7435" width="17" style="202" customWidth="1"/>
    <col min="7436" max="7436" width="29" style="202" customWidth="1"/>
    <col min="7437" max="7437" width="25" style="202" customWidth="1"/>
    <col min="7438" max="7438" width="9.140625" style="202"/>
    <col min="7439" max="7439" width="14.140625" style="202" customWidth="1"/>
    <col min="7440" max="7680" width="9.140625" style="202"/>
    <col min="7681" max="7681" width="4.42578125" style="202" customWidth="1"/>
    <col min="7682" max="7682" width="37.28515625" style="202" customWidth="1"/>
    <col min="7683" max="7683" width="12.5703125" style="202" customWidth="1"/>
    <col min="7684" max="7684" width="12.28515625" style="202" customWidth="1"/>
    <col min="7685" max="7685" width="10.7109375" style="202" customWidth="1"/>
    <col min="7686" max="7686" width="11.140625" style="202" customWidth="1"/>
    <col min="7687" max="7687" width="13" style="202" customWidth="1"/>
    <col min="7688" max="7688" width="20.140625" style="202" customWidth="1"/>
    <col min="7689" max="7689" width="11.5703125" style="202" customWidth="1"/>
    <col min="7690" max="7690" width="12.85546875" style="202" customWidth="1"/>
    <col min="7691" max="7691" width="17" style="202" customWidth="1"/>
    <col min="7692" max="7692" width="29" style="202" customWidth="1"/>
    <col min="7693" max="7693" width="25" style="202" customWidth="1"/>
    <col min="7694" max="7694" width="9.140625" style="202"/>
    <col min="7695" max="7695" width="14.140625" style="202" customWidth="1"/>
    <col min="7696" max="7936" width="9.140625" style="202"/>
    <col min="7937" max="7937" width="4.42578125" style="202" customWidth="1"/>
    <col min="7938" max="7938" width="37.28515625" style="202" customWidth="1"/>
    <col min="7939" max="7939" width="12.5703125" style="202" customWidth="1"/>
    <col min="7940" max="7940" width="12.28515625" style="202" customWidth="1"/>
    <col min="7941" max="7941" width="10.7109375" style="202" customWidth="1"/>
    <col min="7942" max="7942" width="11.140625" style="202" customWidth="1"/>
    <col min="7943" max="7943" width="13" style="202" customWidth="1"/>
    <col min="7944" max="7944" width="20.140625" style="202" customWidth="1"/>
    <col min="7945" max="7945" width="11.5703125" style="202" customWidth="1"/>
    <col min="7946" max="7946" width="12.85546875" style="202" customWidth="1"/>
    <col min="7947" max="7947" width="17" style="202" customWidth="1"/>
    <col min="7948" max="7948" width="29" style="202" customWidth="1"/>
    <col min="7949" max="7949" width="25" style="202" customWidth="1"/>
    <col min="7950" max="7950" width="9.140625" style="202"/>
    <col min="7951" max="7951" width="14.140625" style="202" customWidth="1"/>
    <col min="7952" max="8192" width="9.140625" style="202"/>
    <col min="8193" max="8193" width="4.42578125" style="202" customWidth="1"/>
    <col min="8194" max="8194" width="37.28515625" style="202" customWidth="1"/>
    <col min="8195" max="8195" width="12.5703125" style="202" customWidth="1"/>
    <col min="8196" max="8196" width="12.28515625" style="202" customWidth="1"/>
    <col min="8197" max="8197" width="10.7109375" style="202" customWidth="1"/>
    <col min="8198" max="8198" width="11.140625" style="202" customWidth="1"/>
    <col min="8199" max="8199" width="13" style="202" customWidth="1"/>
    <col min="8200" max="8200" width="20.140625" style="202" customWidth="1"/>
    <col min="8201" max="8201" width="11.5703125" style="202" customWidth="1"/>
    <col min="8202" max="8202" width="12.85546875" style="202" customWidth="1"/>
    <col min="8203" max="8203" width="17" style="202" customWidth="1"/>
    <col min="8204" max="8204" width="29" style="202" customWidth="1"/>
    <col min="8205" max="8205" width="25" style="202" customWidth="1"/>
    <col min="8206" max="8206" width="9.140625" style="202"/>
    <col min="8207" max="8207" width="14.140625" style="202" customWidth="1"/>
    <col min="8208" max="8448" width="9.140625" style="202"/>
    <col min="8449" max="8449" width="4.42578125" style="202" customWidth="1"/>
    <col min="8450" max="8450" width="37.28515625" style="202" customWidth="1"/>
    <col min="8451" max="8451" width="12.5703125" style="202" customWidth="1"/>
    <col min="8452" max="8452" width="12.28515625" style="202" customWidth="1"/>
    <col min="8453" max="8453" width="10.7109375" style="202" customWidth="1"/>
    <col min="8454" max="8454" width="11.140625" style="202" customWidth="1"/>
    <col min="8455" max="8455" width="13" style="202" customWidth="1"/>
    <col min="8456" max="8456" width="20.140625" style="202" customWidth="1"/>
    <col min="8457" max="8457" width="11.5703125" style="202" customWidth="1"/>
    <col min="8458" max="8458" width="12.85546875" style="202" customWidth="1"/>
    <col min="8459" max="8459" width="17" style="202" customWidth="1"/>
    <col min="8460" max="8460" width="29" style="202" customWidth="1"/>
    <col min="8461" max="8461" width="25" style="202" customWidth="1"/>
    <col min="8462" max="8462" width="9.140625" style="202"/>
    <col min="8463" max="8463" width="14.140625" style="202" customWidth="1"/>
    <col min="8464" max="8704" width="9.140625" style="202"/>
    <col min="8705" max="8705" width="4.42578125" style="202" customWidth="1"/>
    <col min="8706" max="8706" width="37.28515625" style="202" customWidth="1"/>
    <col min="8707" max="8707" width="12.5703125" style="202" customWidth="1"/>
    <col min="8708" max="8708" width="12.28515625" style="202" customWidth="1"/>
    <col min="8709" max="8709" width="10.7109375" style="202" customWidth="1"/>
    <col min="8710" max="8710" width="11.140625" style="202" customWidth="1"/>
    <col min="8711" max="8711" width="13" style="202" customWidth="1"/>
    <col min="8712" max="8712" width="20.140625" style="202" customWidth="1"/>
    <col min="8713" max="8713" width="11.5703125" style="202" customWidth="1"/>
    <col min="8714" max="8714" width="12.85546875" style="202" customWidth="1"/>
    <col min="8715" max="8715" width="17" style="202" customWidth="1"/>
    <col min="8716" max="8716" width="29" style="202" customWidth="1"/>
    <col min="8717" max="8717" width="25" style="202" customWidth="1"/>
    <col min="8718" max="8718" width="9.140625" style="202"/>
    <col min="8719" max="8719" width="14.140625" style="202" customWidth="1"/>
    <col min="8720" max="8960" width="9.140625" style="202"/>
    <col min="8961" max="8961" width="4.42578125" style="202" customWidth="1"/>
    <col min="8962" max="8962" width="37.28515625" style="202" customWidth="1"/>
    <col min="8963" max="8963" width="12.5703125" style="202" customWidth="1"/>
    <col min="8964" max="8964" width="12.28515625" style="202" customWidth="1"/>
    <col min="8965" max="8965" width="10.7109375" style="202" customWidth="1"/>
    <col min="8966" max="8966" width="11.140625" style="202" customWidth="1"/>
    <col min="8967" max="8967" width="13" style="202" customWidth="1"/>
    <col min="8968" max="8968" width="20.140625" style="202" customWidth="1"/>
    <col min="8969" max="8969" width="11.5703125" style="202" customWidth="1"/>
    <col min="8970" max="8970" width="12.85546875" style="202" customWidth="1"/>
    <col min="8971" max="8971" width="17" style="202" customWidth="1"/>
    <col min="8972" max="8972" width="29" style="202" customWidth="1"/>
    <col min="8973" max="8973" width="25" style="202" customWidth="1"/>
    <col min="8974" max="8974" width="9.140625" style="202"/>
    <col min="8975" max="8975" width="14.140625" style="202" customWidth="1"/>
    <col min="8976" max="9216" width="9.140625" style="202"/>
    <col min="9217" max="9217" width="4.42578125" style="202" customWidth="1"/>
    <col min="9218" max="9218" width="37.28515625" style="202" customWidth="1"/>
    <col min="9219" max="9219" width="12.5703125" style="202" customWidth="1"/>
    <col min="9220" max="9220" width="12.28515625" style="202" customWidth="1"/>
    <col min="9221" max="9221" width="10.7109375" style="202" customWidth="1"/>
    <col min="9222" max="9222" width="11.140625" style="202" customWidth="1"/>
    <col min="9223" max="9223" width="13" style="202" customWidth="1"/>
    <col min="9224" max="9224" width="20.140625" style="202" customWidth="1"/>
    <col min="9225" max="9225" width="11.5703125" style="202" customWidth="1"/>
    <col min="9226" max="9226" width="12.85546875" style="202" customWidth="1"/>
    <col min="9227" max="9227" width="17" style="202" customWidth="1"/>
    <col min="9228" max="9228" width="29" style="202" customWidth="1"/>
    <col min="9229" max="9229" width="25" style="202" customWidth="1"/>
    <col min="9230" max="9230" width="9.140625" style="202"/>
    <col min="9231" max="9231" width="14.140625" style="202" customWidth="1"/>
    <col min="9232" max="9472" width="9.140625" style="202"/>
    <col min="9473" max="9473" width="4.42578125" style="202" customWidth="1"/>
    <col min="9474" max="9474" width="37.28515625" style="202" customWidth="1"/>
    <col min="9475" max="9475" width="12.5703125" style="202" customWidth="1"/>
    <col min="9476" max="9476" width="12.28515625" style="202" customWidth="1"/>
    <col min="9477" max="9477" width="10.7109375" style="202" customWidth="1"/>
    <col min="9478" max="9478" width="11.140625" style="202" customWidth="1"/>
    <col min="9479" max="9479" width="13" style="202" customWidth="1"/>
    <col min="9480" max="9480" width="20.140625" style="202" customWidth="1"/>
    <col min="9481" max="9481" width="11.5703125" style="202" customWidth="1"/>
    <col min="9482" max="9482" width="12.85546875" style="202" customWidth="1"/>
    <col min="9483" max="9483" width="17" style="202" customWidth="1"/>
    <col min="9484" max="9484" width="29" style="202" customWidth="1"/>
    <col min="9485" max="9485" width="25" style="202" customWidth="1"/>
    <col min="9486" max="9486" width="9.140625" style="202"/>
    <col min="9487" max="9487" width="14.140625" style="202" customWidth="1"/>
    <col min="9488" max="9728" width="9.140625" style="202"/>
    <col min="9729" max="9729" width="4.42578125" style="202" customWidth="1"/>
    <col min="9730" max="9730" width="37.28515625" style="202" customWidth="1"/>
    <col min="9731" max="9731" width="12.5703125" style="202" customWidth="1"/>
    <col min="9732" max="9732" width="12.28515625" style="202" customWidth="1"/>
    <col min="9733" max="9733" width="10.7109375" style="202" customWidth="1"/>
    <col min="9734" max="9734" width="11.140625" style="202" customWidth="1"/>
    <col min="9735" max="9735" width="13" style="202" customWidth="1"/>
    <col min="9736" max="9736" width="20.140625" style="202" customWidth="1"/>
    <col min="9737" max="9737" width="11.5703125" style="202" customWidth="1"/>
    <col min="9738" max="9738" width="12.85546875" style="202" customWidth="1"/>
    <col min="9739" max="9739" width="17" style="202" customWidth="1"/>
    <col min="9740" max="9740" width="29" style="202" customWidth="1"/>
    <col min="9741" max="9741" width="25" style="202" customWidth="1"/>
    <col min="9742" max="9742" width="9.140625" style="202"/>
    <col min="9743" max="9743" width="14.140625" style="202" customWidth="1"/>
    <col min="9744" max="9984" width="9.140625" style="202"/>
    <col min="9985" max="9985" width="4.42578125" style="202" customWidth="1"/>
    <col min="9986" max="9986" width="37.28515625" style="202" customWidth="1"/>
    <col min="9987" max="9987" width="12.5703125" style="202" customWidth="1"/>
    <col min="9988" max="9988" width="12.28515625" style="202" customWidth="1"/>
    <col min="9989" max="9989" width="10.7109375" style="202" customWidth="1"/>
    <col min="9990" max="9990" width="11.140625" style="202" customWidth="1"/>
    <col min="9991" max="9991" width="13" style="202" customWidth="1"/>
    <col min="9992" max="9992" width="20.140625" style="202" customWidth="1"/>
    <col min="9993" max="9993" width="11.5703125" style="202" customWidth="1"/>
    <col min="9994" max="9994" width="12.85546875" style="202" customWidth="1"/>
    <col min="9995" max="9995" width="17" style="202" customWidth="1"/>
    <col min="9996" max="9996" width="29" style="202" customWidth="1"/>
    <col min="9997" max="9997" width="25" style="202" customWidth="1"/>
    <col min="9998" max="9998" width="9.140625" style="202"/>
    <col min="9999" max="9999" width="14.140625" style="202" customWidth="1"/>
    <col min="10000" max="10240" width="9.140625" style="202"/>
    <col min="10241" max="10241" width="4.42578125" style="202" customWidth="1"/>
    <col min="10242" max="10242" width="37.28515625" style="202" customWidth="1"/>
    <col min="10243" max="10243" width="12.5703125" style="202" customWidth="1"/>
    <col min="10244" max="10244" width="12.28515625" style="202" customWidth="1"/>
    <col min="10245" max="10245" width="10.7109375" style="202" customWidth="1"/>
    <col min="10246" max="10246" width="11.140625" style="202" customWidth="1"/>
    <col min="10247" max="10247" width="13" style="202" customWidth="1"/>
    <col min="10248" max="10248" width="20.140625" style="202" customWidth="1"/>
    <col min="10249" max="10249" width="11.5703125" style="202" customWidth="1"/>
    <col min="10250" max="10250" width="12.85546875" style="202" customWidth="1"/>
    <col min="10251" max="10251" width="17" style="202" customWidth="1"/>
    <col min="10252" max="10252" width="29" style="202" customWidth="1"/>
    <col min="10253" max="10253" width="25" style="202" customWidth="1"/>
    <col min="10254" max="10254" width="9.140625" style="202"/>
    <col min="10255" max="10255" width="14.140625" style="202" customWidth="1"/>
    <col min="10256" max="10496" width="9.140625" style="202"/>
    <col min="10497" max="10497" width="4.42578125" style="202" customWidth="1"/>
    <col min="10498" max="10498" width="37.28515625" style="202" customWidth="1"/>
    <col min="10499" max="10499" width="12.5703125" style="202" customWidth="1"/>
    <col min="10500" max="10500" width="12.28515625" style="202" customWidth="1"/>
    <col min="10501" max="10501" width="10.7109375" style="202" customWidth="1"/>
    <col min="10502" max="10502" width="11.140625" style="202" customWidth="1"/>
    <col min="10503" max="10503" width="13" style="202" customWidth="1"/>
    <col min="10504" max="10504" width="20.140625" style="202" customWidth="1"/>
    <col min="10505" max="10505" width="11.5703125" style="202" customWidth="1"/>
    <col min="10506" max="10506" width="12.85546875" style="202" customWidth="1"/>
    <col min="10507" max="10507" width="17" style="202" customWidth="1"/>
    <col min="10508" max="10508" width="29" style="202" customWidth="1"/>
    <col min="10509" max="10509" width="25" style="202" customWidth="1"/>
    <col min="10510" max="10510" width="9.140625" style="202"/>
    <col min="10511" max="10511" width="14.140625" style="202" customWidth="1"/>
    <col min="10512" max="10752" width="9.140625" style="202"/>
    <col min="10753" max="10753" width="4.42578125" style="202" customWidth="1"/>
    <col min="10754" max="10754" width="37.28515625" style="202" customWidth="1"/>
    <col min="10755" max="10755" width="12.5703125" style="202" customWidth="1"/>
    <col min="10756" max="10756" width="12.28515625" style="202" customWidth="1"/>
    <col min="10757" max="10757" width="10.7109375" style="202" customWidth="1"/>
    <col min="10758" max="10758" width="11.140625" style="202" customWidth="1"/>
    <col min="10759" max="10759" width="13" style="202" customWidth="1"/>
    <col min="10760" max="10760" width="20.140625" style="202" customWidth="1"/>
    <col min="10761" max="10761" width="11.5703125" style="202" customWidth="1"/>
    <col min="10762" max="10762" width="12.85546875" style="202" customWidth="1"/>
    <col min="10763" max="10763" width="17" style="202" customWidth="1"/>
    <col min="10764" max="10764" width="29" style="202" customWidth="1"/>
    <col min="10765" max="10765" width="25" style="202" customWidth="1"/>
    <col min="10766" max="10766" width="9.140625" style="202"/>
    <col min="10767" max="10767" width="14.140625" style="202" customWidth="1"/>
    <col min="10768" max="11008" width="9.140625" style="202"/>
    <col min="11009" max="11009" width="4.42578125" style="202" customWidth="1"/>
    <col min="11010" max="11010" width="37.28515625" style="202" customWidth="1"/>
    <col min="11011" max="11011" width="12.5703125" style="202" customWidth="1"/>
    <col min="11012" max="11012" width="12.28515625" style="202" customWidth="1"/>
    <col min="11013" max="11013" width="10.7109375" style="202" customWidth="1"/>
    <col min="11014" max="11014" width="11.140625" style="202" customWidth="1"/>
    <col min="11015" max="11015" width="13" style="202" customWidth="1"/>
    <col min="11016" max="11016" width="20.140625" style="202" customWidth="1"/>
    <col min="11017" max="11017" width="11.5703125" style="202" customWidth="1"/>
    <col min="11018" max="11018" width="12.85546875" style="202" customWidth="1"/>
    <col min="11019" max="11019" width="17" style="202" customWidth="1"/>
    <col min="11020" max="11020" width="29" style="202" customWidth="1"/>
    <col min="11021" max="11021" width="25" style="202" customWidth="1"/>
    <col min="11022" max="11022" width="9.140625" style="202"/>
    <col min="11023" max="11023" width="14.140625" style="202" customWidth="1"/>
    <col min="11024" max="11264" width="9.140625" style="202"/>
    <col min="11265" max="11265" width="4.42578125" style="202" customWidth="1"/>
    <col min="11266" max="11266" width="37.28515625" style="202" customWidth="1"/>
    <col min="11267" max="11267" width="12.5703125" style="202" customWidth="1"/>
    <col min="11268" max="11268" width="12.28515625" style="202" customWidth="1"/>
    <col min="11269" max="11269" width="10.7109375" style="202" customWidth="1"/>
    <col min="11270" max="11270" width="11.140625" style="202" customWidth="1"/>
    <col min="11271" max="11271" width="13" style="202" customWidth="1"/>
    <col min="11272" max="11272" width="20.140625" style="202" customWidth="1"/>
    <col min="11273" max="11273" width="11.5703125" style="202" customWidth="1"/>
    <col min="11274" max="11274" width="12.85546875" style="202" customWidth="1"/>
    <col min="11275" max="11275" width="17" style="202" customWidth="1"/>
    <col min="11276" max="11276" width="29" style="202" customWidth="1"/>
    <col min="11277" max="11277" width="25" style="202" customWidth="1"/>
    <col min="11278" max="11278" width="9.140625" style="202"/>
    <col min="11279" max="11279" width="14.140625" style="202" customWidth="1"/>
    <col min="11280" max="11520" width="9.140625" style="202"/>
    <col min="11521" max="11521" width="4.42578125" style="202" customWidth="1"/>
    <col min="11522" max="11522" width="37.28515625" style="202" customWidth="1"/>
    <col min="11523" max="11523" width="12.5703125" style="202" customWidth="1"/>
    <col min="11524" max="11524" width="12.28515625" style="202" customWidth="1"/>
    <col min="11525" max="11525" width="10.7109375" style="202" customWidth="1"/>
    <col min="11526" max="11526" width="11.140625" style="202" customWidth="1"/>
    <col min="11527" max="11527" width="13" style="202" customWidth="1"/>
    <col min="11528" max="11528" width="20.140625" style="202" customWidth="1"/>
    <col min="11529" max="11529" width="11.5703125" style="202" customWidth="1"/>
    <col min="11530" max="11530" width="12.85546875" style="202" customWidth="1"/>
    <col min="11531" max="11531" width="17" style="202" customWidth="1"/>
    <col min="11532" max="11532" width="29" style="202" customWidth="1"/>
    <col min="11533" max="11533" width="25" style="202" customWidth="1"/>
    <col min="11534" max="11534" width="9.140625" style="202"/>
    <col min="11535" max="11535" width="14.140625" style="202" customWidth="1"/>
    <col min="11536" max="11776" width="9.140625" style="202"/>
    <col min="11777" max="11777" width="4.42578125" style="202" customWidth="1"/>
    <col min="11778" max="11778" width="37.28515625" style="202" customWidth="1"/>
    <col min="11779" max="11779" width="12.5703125" style="202" customWidth="1"/>
    <col min="11780" max="11780" width="12.28515625" style="202" customWidth="1"/>
    <col min="11781" max="11781" width="10.7109375" style="202" customWidth="1"/>
    <col min="11782" max="11782" width="11.140625" style="202" customWidth="1"/>
    <col min="11783" max="11783" width="13" style="202" customWidth="1"/>
    <col min="11784" max="11784" width="20.140625" style="202" customWidth="1"/>
    <col min="11785" max="11785" width="11.5703125" style="202" customWidth="1"/>
    <col min="11786" max="11786" width="12.85546875" style="202" customWidth="1"/>
    <col min="11787" max="11787" width="17" style="202" customWidth="1"/>
    <col min="11788" max="11788" width="29" style="202" customWidth="1"/>
    <col min="11789" max="11789" width="25" style="202" customWidth="1"/>
    <col min="11790" max="11790" width="9.140625" style="202"/>
    <col min="11791" max="11791" width="14.140625" style="202" customWidth="1"/>
    <col min="11792" max="12032" width="9.140625" style="202"/>
    <col min="12033" max="12033" width="4.42578125" style="202" customWidth="1"/>
    <col min="12034" max="12034" width="37.28515625" style="202" customWidth="1"/>
    <col min="12035" max="12035" width="12.5703125" style="202" customWidth="1"/>
    <col min="12036" max="12036" width="12.28515625" style="202" customWidth="1"/>
    <col min="12037" max="12037" width="10.7109375" style="202" customWidth="1"/>
    <col min="12038" max="12038" width="11.140625" style="202" customWidth="1"/>
    <col min="12039" max="12039" width="13" style="202" customWidth="1"/>
    <col min="12040" max="12040" width="20.140625" style="202" customWidth="1"/>
    <col min="12041" max="12041" width="11.5703125" style="202" customWidth="1"/>
    <col min="12042" max="12042" width="12.85546875" style="202" customWidth="1"/>
    <col min="12043" max="12043" width="17" style="202" customWidth="1"/>
    <col min="12044" max="12044" width="29" style="202" customWidth="1"/>
    <col min="12045" max="12045" width="25" style="202" customWidth="1"/>
    <col min="12046" max="12046" width="9.140625" style="202"/>
    <col min="12047" max="12047" width="14.140625" style="202" customWidth="1"/>
    <col min="12048" max="12288" width="9.140625" style="202"/>
    <col min="12289" max="12289" width="4.42578125" style="202" customWidth="1"/>
    <col min="12290" max="12290" width="37.28515625" style="202" customWidth="1"/>
    <col min="12291" max="12291" width="12.5703125" style="202" customWidth="1"/>
    <col min="12292" max="12292" width="12.28515625" style="202" customWidth="1"/>
    <col min="12293" max="12293" width="10.7109375" style="202" customWidth="1"/>
    <col min="12294" max="12294" width="11.140625" style="202" customWidth="1"/>
    <col min="12295" max="12295" width="13" style="202" customWidth="1"/>
    <col min="12296" max="12296" width="20.140625" style="202" customWidth="1"/>
    <col min="12297" max="12297" width="11.5703125" style="202" customWidth="1"/>
    <col min="12298" max="12298" width="12.85546875" style="202" customWidth="1"/>
    <col min="12299" max="12299" width="17" style="202" customWidth="1"/>
    <col min="12300" max="12300" width="29" style="202" customWidth="1"/>
    <col min="12301" max="12301" width="25" style="202" customWidth="1"/>
    <col min="12302" max="12302" width="9.140625" style="202"/>
    <col min="12303" max="12303" width="14.140625" style="202" customWidth="1"/>
    <col min="12304" max="12544" width="9.140625" style="202"/>
    <col min="12545" max="12545" width="4.42578125" style="202" customWidth="1"/>
    <col min="12546" max="12546" width="37.28515625" style="202" customWidth="1"/>
    <col min="12547" max="12547" width="12.5703125" style="202" customWidth="1"/>
    <col min="12548" max="12548" width="12.28515625" style="202" customWidth="1"/>
    <col min="12549" max="12549" width="10.7109375" style="202" customWidth="1"/>
    <col min="12550" max="12550" width="11.140625" style="202" customWidth="1"/>
    <col min="12551" max="12551" width="13" style="202" customWidth="1"/>
    <col min="12552" max="12552" width="20.140625" style="202" customWidth="1"/>
    <col min="12553" max="12553" width="11.5703125" style="202" customWidth="1"/>
    <col min="12554" max="12554" width="12.85546875" style="202" customWidth="1"/>
    <col min="12555" max="12555" width="17" style="202" customWidth="1"/>
    <col min="12556" max="12556" width="29" style="202" customWidth="1"/>
    <col min="12557" max="12557" width="25" style="202" customWidth="1"/>
    <col min="12558" max="12558" width="9.140625" style="202"/>
    <col min="12559" max="12559" width="14.140625" style="202" customWidth="1"/>
    <col min="12560" max="12800" width="9.140625" style="202"/>
    <col min="12801" max="12801" width="4.42578125" style="202" customWidth="1"/>
    <col min="12802" max="12802" width="37.28515625" style="202" customWidth="1"/>
    <col min="12803" max="12803" width="12.5703125" style="202" customWidth="1"/>
    <col min="12804" max="12804" width="12.28515625" style="202" customWidth="1"/>
    <col min="12805" max="12805" width="10.7109375" style="202" customWidth="1"/>
    <col min="12806" max="12806" width="11.140625" style="202" customWidth="1"/>
    <col min="12807" max="12807" width="13" style="202" customWidth="1"/>
    <col min="12808" max="12808" width="20.140625" style="202" customWidth="1"/>
    <col min="12809" max="12809" width="11.5703125" style="202" customWidth="1"/>
    <col min="12810" max="12810" width="12.85546875" style="202" customWidth="1"/>
    <col min="12811" max="12811" width="17" style="202" customWidth="1"/>
    <col min="12812" max="12812" width="29" style="202" customWidth="1"/>
    <col min="12813" max="12813" width="25" style="202" customWidth="1"/>
    <col min="12814" max="12814" width="9.140625" style="202"/>
    <col min="12815" max="12815" width="14.140625" style="202" customWidth="1"/>
    <col min="12816" max="13056" width="9.140625" style="202"/>
    <col min="13057" max="13057" width="4.42578125" style="202" customWidth="1"/>
    <col min="13058" max="13058" width="37.28515625" style="202" customWidth="1"/>
    <col min="13059" max="13059" width="12.5703125" style="202" customWidth="1"/>
    <col min="13060" max="13060" width="12.28515625" style="202" customWidth="1"/>
    <col min="13061" max="13061" width="10.7109375" style="202" customWidth="1"/>
    <col min="13062" max="13062" width="11.140625" style="202" customWidth="1"/>
    <col min="13063" max="13063" width="13" style="202" customWidth="1"/>
    <col min="13064" max="13064" width="20.140625" style="202" customWidth="1"/>
    <col min="13065" max="13065" width="11.5703125" style="202" customWidth="1"/>
    <col min="13066" max="13066" width="12.85546875" style="202" customWidth="1"/>
    <col min="13067" max="13067" width="17" style="202" customWidth="1"/>
    <col min="13068" max="13068" width="29" style="202" customWidth="1"/>
    <col min="13069" max="13069" width="25" style="202" customWidth="1"/>
    <col min="13070" max="13070" width="9.140625" style="202"/>
    <col min="13071" max="13071" width="14.140625" style="202" customWidth="1"/>
    <col min="13072" max="13312" width="9.140625" style="202"/>
    <col min="13313" max="13313" width="4.42578125" style="202" customWidth="1"/>
    <col min="13314" max="13314" width="37.28515625" style="202" customWidth="1"/>
    <col min="13315" max="13315" width="12.5703125" style="202" customWidth="1"/>
    <col min="13316" max="13316" width="12.28515625" style="202" customWidth="1"/>
    <col min="13317" max="13317" width="10.7109375" style="202" customWidth="1"/>
    <col min="13318" max="13318" width="11.140625" style="202" customWidth="1"/>
    <col min="13319" max="13319" width="13" style="202" customWidth="1"/>
    <col min="13320" max="13320" width="20.140625" style="202" customWidth="1"/>
    <col min="13321" max="13321" width="11.5703125" style="202" customWidth="1"/>
    <col min="13322" max="13322" width="12.85546875" style="202" customWidth="1"/>
    <col min="13323" max="13323" width="17" style="202" customWidth="1"/>
    <col min="13324" max="13324" width="29" style="202" customWidth="1"/>
    <col min="13325" max="13325" width="25" style="202" customWidth="1"/>
    <col min="13326" max="13326" width="9.140625" style="202"/>
    <col min="13327" max="13327" width="14.140625" style="202" customWidth="1"/>
    <col min="13328" max="13568" width="9.140625" style="202"/>
    <col min="13569" max="13569" width="4.42578125" style="202" customWidth="1"/>
    <col min="13570" max="13570" width="37.28515625" style="202" customWidth="1"/>
    <col min="13571" max="13571" width="12.5703125" style="202" customWidth="1"/>
    <col min="13572" max="13572" width="12.28515625" style="202" customWidth="1"/>
    <col min="13573" max="13573" width="10.7109375" style="202" customWidth="1"/>
    <col min="13574" max="13574" width="11.140625" style="202" customWidth="1"/>
    <col min="13575" max="13575" width="13" style="202" customWidth="1"/>
    <col min="13576" max="13576" width="20.140625" style="202" customWidth="1"/>
    <col min="13577" max="13577" width="11.5703125" style="202" customWidth="1"/>
    <col min="13578" max="13578" width="12.85546875" style="202" customWidth="1"/>
    <col min="13579" max="13579" width="17" style="202" customWidth="1"/>
    <col min="13580" max="13580" width="29" style="202" customWidth="1"/>
    <col min="13581" max="13581" width="25" style="202" customWidth="1"/>
    <col min="13582" max="13582" width="9.140625" style="202"/>
    <col min="13583" max="13583" width="14.140625" style="202" customWidth="1"/>
    <col min="13584" max="13824" width="9.140625" style="202"/>
    <col min="13825" max="13825" width="4.42578125" style="202" customWidth="1"/>
    <col min="13826" max="13826" width="37.28515625" style="202" customWidth="1"/>
    <col min="13827" max="13827" width="12.5703125" style="202" customWidth="1"/>
    <col min="13828" max="13828" width="12.28515625" style="202" customWidth="1"/>
    <col min="13829" max="13829" width="10.7109375" style="202" customWidth="1"/>
    <col min="13830" max="13830" width="11.140625" style="202" customWidth="1"/>
    <col min="13831" max="13831" width="13" style="202" customWidth="1"/>
    <col min="13832" max="13832" width="20.140625" style="202" customWidth="1"/>
    <col min="13833" max="13833" width="11.5703125" style="202" customWidth="1"/>
    <col min="13834" max="13834" width="12.85546875" style="202" customWidth="1"/>
    <col min="13835" max="13835" width="17" style="202" customWidth="1"/>
    <col min="13836" max="13836" width="29" style="202" customWidth="1"/>
    <col min="13837" max="13837" width="25" style="202" customWidth="1"/>
    <col min="13838" max="13838" width="9.140625" style="202"/>
    <col min="13839" max="13839" width="14.140625" style="202" customWidth="1"/>
    <col min="13840" max="14080" width="9.140625" style="202"/>
    <col min="14081" max="14081" width="4.42578125" style="202" customWidth="1"/>
    <col min="14082" max="14082" width="37.28515625" style="202" customWidth="1"/>
    <col min="14083" max="14083" width="12.5703125" style="202" customWidth="1"/>
    <col min="14084" max="14084" width="12.28515625" style="202" customWidth="1"/>
    <col min="14085" max="14085" width="10.7109375" style="202" customWidth="1"/>
    <col min="14086" max="14086" width="11.140625" style="202" customWidth="1"/>
    <col min="14087" max="14087" width="13" style="202" customWidth="1"/>
    <col min="14088" max="14088" width="20.140625" style="202" customWidth="1"/>
    <col min="14089" max="14089" width="11.5703125" style="202" customWidth="1"/>
    <col min="14090" max="14090" width="12.85546875" style="202" customWidth="1"/>
    <col min="14091" max="14091" width="17" style="202" customWidth="1"/>
    <col min="14092" max="14092" width="29" style="202" customWidth="1"/>
    <col min="14093" max="14093" width="25" style="202" customWidth="1"/>
    <col min="14094" max="14094" width="9.140625" style="202"/>
    <col min="14095" max="14095" width="14.140625" style="202" customWidth="1"/>
    <col min="14096" max="14336" width="9.140625" style="202"/>
    <col min="14337" max="14337" width="4.42578125" style="202" customWidth="1"/>
    <col min="14338" max="14338" width="37.28515625" style="202" customWidth="1"/>
    <col min="14339" max="14339" width="12.5703125" style="202" customWidth="1"/>
    <col min="14340" max="14340" width="12.28515625" style="202" customWidth="1"/>
    <col min="14341" max="14341" width="10.7109375" style="202" customWidth="1"/>
    <col min="14342" max="14342" width="11.140625" style="202" customWidth="1"/>
    <col min="14343" max="14343" width="13" style="202" customWidth="1"/>
    <col min="14344" max="14344" width="20.140625" style="202" customWidth="1"/>
    <col min="14345" max="14345" width="11.5703125" style="202" customWidth="1"/>
    <col min="14346" max="14346" width="12.85546875" style="202" customWidth="1"/>
    <col min="14347" max="14347" width="17" style="202" customWidth="1"/>
    <col min="14348" max="14348" width="29" style="202" customWidth="1"/>
    <col min="14349" max="14349" width="25" style="202" customWidth="1"/>
    <col min="14350" max="14350" width="9.140625" style="202"/>
    <col min="14351" max="14351" width="14.140625" style="202" customWidth="1"/>
    <col min="14352" max="14592" width="9.140625" style="202"/>
    <col min="14593" max="14593" width="4.42578125" style="202" customWidth="1"/>
    <col min="14594" max="14594" width="37.28515625" style="202" customWidth="1"/>
    <col min="14595" max="14595" width="12.5703125" style="202" customWidth="1"/>
    <col min="14596" max="14596" width="12.28515625" style="202" customWidth="1"/>
    <col min="14597" max="14597" width="10.7109375" style="202" customWidth="1"/>
    <col min="14598" max="14598" width="11.140625" style="202" customWidth="1"/>
    <col min="14599" max="14599" width="13" style="202" customWidth="1"/>
    <col min="14600" max="14600" width="20.140625" style="202" customWidth="1"/>
    <col min="14601" max="14601" width="11.5703125" style="202" customWidth="1"/>
    <col min="14602" max="14602" width="12.85546875" style="202" customWidth="1"/>
    <col min="14603" max="14603" width="17" style="202" customWidth="1"/>
    <col min="14604" max="14604" width="29" style="202" customWidth="1"/>
    <col min="14605" max="14605" width="25" style="202" customWidth="1"/>
    <col min="14606" max="14606" width="9.140625" style="202"/>
    <col min="14607" max="14607" width="14.140625" style="202" customWidth="1"/>
    <col min="14608" max="14848" width="9.140625" style="202"/>
    <col min="14849" max="14849" width="4.42578125" style="202" customWidth="1"/>
    <col min="14850" max="14850" width="37.28515625" style="202" customWidth="1"/>
    <col min="14851" max="14851" width="12.5703125" style="202" customWidth="1"/>
    <col min="14852" max="14852" width="12.28515625" style="202" customWidth="1"/>
    <col min="14853" max="14853" width="10.7109375" style="202" customWidth="1"/>
    <col min="14854" max="14854" width="11.140625" style="202" customWidth="1"/>
    <col min="14855" max="14855" width="13" style="202" customWidth="1"/>
    <col min="14856" max="14856" width="20.140625" style="202" customWidth="1"/>
    <col min="14857" max="14857" width="11.5703125" style="202" customWidth="1"/>
    <col min="14858" max="14858" width="12.85546875" style="202" customWidth="1"/>
    <col min="14859" max="14859" width="17" style="202" customWidth="1"/>
    <col min="14860" max="14860" width="29" style="202" customWidth="1"/>
    <col min="14861" max="14861" width="25" style="202" customWidth="1"/>
    <col min="14862" max="14862" width="9.140625" style="202"/>
    <col min="14863" max="14863" width="14.140625" style="202" customWidth="1"/>
    <col min="14864" max="15104" width="9.140625" style="202"/>
    <col min="15105" max="15105" width="4.42578125" style="202" customWidth="1"/>
    <col min="15106" max="15106" width="37.28515625" style="202" customWidth="1"/>
    <col min="15107" max="15107" width="12.5703125" style="202" customWidth="1"/>
    <col min="15108" max="15108" width="12.28515625" style="202" customWidth="1"/>
    <col min="15109" max="15109" width="10.7109375" style="202" customWidth="1"/>
    <col min="15110" max="15110" width="11.140625" style="202" customWidth="1"/>
    <col min="15111" max="15111" width="13" style="202" customWidth="1"/>
    <col min="15112" max="15112" width="20.140625" style="202" customWidth="1"/>
    <col min="15113" max="15113" width="11.5703125" style="202" customWidth="1"/>
    <col min="15114" max="15114" width="12.85546875" style="202" customWidth="1"/>
    <col min="15115" max="15115" width="17" style="202" customWidth="1"/>
    <col min="15116" max="15116" width="29" style="202" customWidth="1"/>
    <col min="15117" max="15117" width="25" style="202" customWidth="1"/>
    <col min="15118" max="15118" width="9.140625" style="202"/>
    <col min="15119" max="15119" width="14.140625" style="202" customWidth="1"/>
    <col min="15120" max="15360" width="9.140625" style="202"/>
    <col min="15361" max="15361" width="4.42578125" style="202" customWidth="1"/>
    <col min="15362" max="15362" width="37.28515625" style="202" customWidth="1"/>
    <col min="15363" max="15363" width="12.5703125" style="202" customWidth="1"/>
    <col min="15364" max="15364" width="12.28515625" style="202" customWidth="1"/>
    <col min="15365" max="15365" width="10.7109375" style="202" customWidth="1"/>
    <col min="15366" max="15366" width="11.140625" style="202" customWidth="1"/>
    <col min="15367" max="15367" width="13" style="202" customWidth="1"/>
    <col min="15368" max="15368" width="20.140625" style="202" customWidth="1"/>
    <col min="15369" max="15369" width="11.5703125" style="202" customWidth="1"/>
    <col min="15370" max="15370" width="12.85546875" style="202" customWidth="1"/>
    <col min="15371" max="15371" width="17" style="202" customWidth="1"/>
    <col min="15372" max="15372" width="29" style="202" customWidth="1"/>
    <col min="15373" max="15373" width="25" style="202" customWidth="1"/>
    <col min="15374" max="15374" width="9.140625" style="202"/>
    <col min="15375" max="15375" width="14.140625" style="202" customWidth="1"/>
    <col min="15376" max="15616" width="9.140625" style="202"/>
    <col min="15617" max="15617" width="4.42578125" style="202" customWidth="1"/>
    <col min="15618" max="15618" width="37.28515625" style="202" customWidth="1"/>
    <col min="15619" max="15619" width="12.5703125" style="202" customWidth="1"/>
    <col min="15620" max="15620" width="12.28515625" style="202" customWidth="1"/>
    <col min="15621" max="15621" width="10.7109375" style="202" customWidth="1"/>
    <col min="15622" max="15622" width="11.140625" style="202" customWidth="1"/>
    <col min="15623" max="15623" width="13" style="202" customWidth="1"/>
    <col min="15624" max="15624" width="20.140625" style="202" customWidth="1"/>
    <col min="15625" max="15625" width="11.5703125" style="202" customWidth="1"/>
    <col min="15626" max="15626" width="12.85546875" style="202" customWidth="1"/>
    <col min="15627" max="15627" width="17" style="202" customWidth="1"/>
    <col min="15628" max="15628" width="29" style="202" customWidth="1"/>
    <col min="15629" max="15629" width="25" style="202" customWidth="1"/>
    <col min="15630" max="15630" width="9.140625" style="202"/>
    <col min="15631" max="15631" width="14.140625" style="202" customWidth="1"/>
    <col min="15632" max="15872" width="9.140625" style="202"/>
    <col min="15873" max="15873" width="4.42578125" style="202" customWidth="1"/>
    <col min="15874" max="15874" width="37.28515625" style="202" customWidth="1"/>
    <col min="15875" max="15875" width="12.5703125" style="202" customWidth="1"/>
    <col min="15876" max="15876" width="12.28515625" style="202" customWidth="1"/>
    <col min="15877" max="15877" width="10.7109375" style="202" customWidth="1"/>
    <col min="15878" max="15878" width="11.140625" style="202" customWidth="1"/>
    <col min="15879" max="15879" width="13" style="202" customWidth="1"/>
    <col min="15880" max="15880" width="20.140625" style="202" customWidth="1"/>
    <col min="15881" max="15881" width="11.5703125" style="202" customWidth="1"/>
    <col min="15882" max="15882" width="12.85546875" style="202" customWidth="1"/>
    <col min="15883" max="15883" width="17" style="202" customWidth="1"/>
    <col min="15884" max="15884" width="29" style="202" customWidth="1"/>
    <col min="15885" max="15885" width="25" style="202" customWidth="1"/>
    <col min="15886" max="15886" width="9.140625" style="202"/>
    <col min="15887" max="15887" width="14.140625" style="202" customWidth="1"/>
    <col min="15888" max="16128" width="9.140625" style="202"/>
    <col min="16129" max="16129" width="4.42578125" style="202" customWidth="1"/>
    <col min="16130" max="16130" width="37.28515625" style="202" customWidth="1"/>
    <col min="16131" max="16131" width="12.5703125" style="202" customWidth="1"/>
    <col min="16132" max="16132" width="12.28515625" style="202" customWidth="1"/>
    <col min="16133" max="16133" width="10.7109375" style="202" customWidth="1"/>
    <col min="16134" max="16134" width="11.140625" style="202" customWidth="1"/>
    <col min="16135" max="16135" width="13" style="202" customWidth="1"/>
    <col min="16136" max="16136" width="20.140625" style="202" customWidth="1"/>
    <col min="16137" max="16137" width="11.5703125" style="202" customWidth="1"/>
    <col min="16138" max="16138" width="12.85546875" style="202" customWidth="1"/>
    <col min="16139" max="16139" width="17" style="202" customWidth="1"/>
    <col min="16140" max="16140" width="29" style="202" customWidth="1"/>
    <col min="16141" max="16141" width="25" style="202" customWidth="1"/>
    <col min="16142" max="16142" width="9.140625" style="202"/>
    <col min="16143" max="16143" width="14.140625" style="202" customWidth="1"/>
    <col min="16144" max="16384" width="9.140625" style="202"/>
  </cols>
  <sheetData>
    <row r="1" spans="2:15" s="79" customFormat="1" ht="18.75" customHeight="1" x14ac:dyDescent="0.25">
      <c r="D1" s="190"/>
      <c r="E1" s="190"/>
      <c r="F1" s="190"/>
      <c r="G1" s="190"/>
      <c r="M1" s="80"/>
    </row>
    <row r="2" spans="2:15" s="79" customFormat="1" ht="12.75" x14ac:dyDescent="0.25">
      <c r="D2" s="190"/>
      <c r="E2" s="190"/>
      <c r="F2" s="190"/>
      <c r="G2" s="190"/>
      <c r="M2" s="80"/>
    </row>
    <row r="3" spans="2:15" s="79" customFormat="1" ht="12.75" customHeight="1" x14ac:dyDescent="0.25">
      <c r="B3" s="191" t="s">
        <v>76</v>
      </c>
      <c r="C3" s="191"/>
      <c r="D3" s="192" t="s">
        <v>77</v>
      </c>
      <c r="E3" s="192"/>
      <c r="F3" s="192"/>
      <c r="G3" s="192"/>
      <c r="H3" s="191"/>
      <c r="I3" s="191"/>
      <c r="J3" s="191"/>
      <c r="K3" s="191"/>
      <c r="L3" s="191"/>
      <c r="M3" s="80">
        <f>SUM(D14:G14)</f>
        <v>3263524.5599999996</v>
      </c>
    </row>
    <row r="4" spans="2:15" s="79" customFormat="1" ht="11.25" customHeight="1" x14ac:dyDescent="0.2">
      <c r="B4" s="193" t="s">
        <v>78</v>
      </c>
      <c r="C4" s="193"/>
      <c r="D4" s="192" t="s">
        <v>79</v>
      </c>
      <c r="E4" s="192"/>
      <c r="F4" s="192"/>
      <c r="G4" s="192"/>
      <c r="H4" s="193"/>
      <c r="I4" s="193"/>
      <c r="J4" s="193"/>
      <c r="K4" s="193"/>
      <c r="L4" s="193"/>
      <c r="M4" s="80">
        <f>C14-M3</f>
        <v>77608109.409999996</v>
      </c>
    </row>
    <row r="5" spans="2:15" s="79" customFormat="1" ht="11.25" customHeight="1" x14ac:dyDescent="0.25">
      <c r="B5" s="194" t="s">
        <v>80</v>
      </c>
      <c r="C5" s="194"/>
      <c r="D5" s="195" t="s">
        <v>81</v>
      </c>
      <c r="E5" s="195"/>
      <c r="F5" s="195"/>
      <c r="G5" s="195"/>
      <c r="H5" s="194"/>
      <c r="I5" s="194"/>
      <c r="J5" s="194"/>
      <c r="K5" s="196"/>
      <c r="L5" s="196"/>
      <c r="M5" s="197"/>
      <c r="N5" s="198"/>
    </row>
    <row r="6" spans="2:15" s="79" customFormat="1" ht="11.25" customHeight="1" x14ac:dyDescent="0.25">
      <c r="B6" s="199"/>
      <c r="C6" s="191" t="s">
        <v>82</v>
      </c>
      <c r="D6" s="192" t="s">
        <v>83</v>
      </c>
      <c r="E6" s="192"/>
      <c r="F6" s="192"/>
      <c r="G6" s="192"/>
      <c r="H6" s="196"/>
      <c r="I6" s="196"/>
      <c r="J6" s="196"/>
      <c r="K6" s="196"/>
      <c r="L6" s="196"/>
      <c r="M6" s="197"/>
      <c r="N6" s="198"/>
    </row>
    <row r="7" spans="2:15" s="79" customFormat="1" ht="11.25" customHeight="1" x14ac:dyDescent="0.25">
      <c r="B7" s="196"/>
      <c r="C7" s="200"/>
      <c r="D7" s="192" t="s">
        <v>49</v>
      </c>
      <c r="E7" s="192"/>
      <c r="F7" s="192"/>
      <c r="G7" s="192"/>
      <c r="H7" s="196"/>
      <c r="I7" s="196"/>
      <c r="J7" s="196"/>
      <c r="K7" s="196"/>
      <c r="L7" s="196"/>
      <c r="M7" s="80"/>
    </row>
    <row r="8" spans="2:15" s="79" customFormat="1" ht="12" customHeight="1" x14ac:dyDescent="0.25">
      <c r="B8" s="201"/>
      <c r="C8" s="81"/>
      <c r="D8" s="81"/>
      <c r="E8" s="81"/>
      <c r="F8" s="81"/>
      <c r="G8" s="81"/>
      <c r="H8" s="81"/>
      <c r="I8" s="81"/>
      <c r="J8" s="81"/>
      <c r="K8" s="81"/>
      <c r="L8" s="81"/>
      <c r="M8" s="80"/>
    </row>
    <row r="9" spans="2:15" ht="11.25" customHeight="1" x14ac:dyDescent="0.2">
      <c r="B9" s="203" t="s">
        <v>84</v>
      </c>
      <c r="C9" s="204"/>
      <c r="D9" s="205"/>
      <c r="E9" s="205"/>
      <c r="F9" s="205"/>
      <c r="G9" s="205"/>
      <c r="H9" s="206"/>
      <c r="I9" s="206"/>
      <c r="J9" s="206"/>
      <c r="K9" s="206">
        <v>1</v>
      </c>
    </row>
    <row r="10" spans="2:15" ht="22.5" customHeight="1" x14ac:dyDescent="0.2">
      <c r="B10" s="208" t="s">
        <v>85</v>
      </c>
      <c r="C10" s="209" t="s">
        <v>86</v>
      </c>
      <c r="D10" s="210" t="s">
        <v>87</v>
      </c>
      <c r="E10" s="211"/>
      <c r="F10" s="211"/>
      <c r="G10" s="212"/>
      <c r="H10" s="213" t="s">
        <v>88</v>
      </c>
      <c r="I10" s="213" t="s">
        <v>89</v>
      </c>
      <c r="J10" s="213" t="s">
        <v>90</v>
      </c>
      <c r="K10" s="213" t="s">
        <v>91</v>
      </c>
    </row>
    <row r="11" spans="2:15" ht="52.5" customHeight="1" x14ac:dyDescent="0.25">
      <c r="B11" s="214"/>
      <c r="C11" s="215"/>
      <c r="D11" s="216" t="s">
        <v>92</v>
      </c>
      <c r="E11" s="217"/>
      <c r="F11" s="218" t="s">
        <v>93</v>
      </c>
      <c r="G11" s="209" t="s">
        <v>94</v>
      </c>
      <c r="H11" s="213"/>
      <c r="I11" s="213"/>
      <c r="J11" s="213"/>
      <c r="K11" s="213"/>
      <c r="M11" s="219"/>
    </row>
    <row r="12" spans="2:15" ht="42.75" customHeight="1" x14ac:dyDescent="0.25">
      <c r="B12" s="220"/>
      <c r="C12" s="221" t="s">
        <v>13</v>
      </c>
      <c r="D12" s="221" t="s">
        <v>95</v>
      </c>
      <c r="E12" s="221" t="s">
        <v>96</v>
      </c>
      <c r="F12" s="222"/>
      <c r="G12" s="223"/>
      <c r="H12" s="224" t="s">
        <v>97</v>
      </c>
      <c r="I12" s="225"/>
      <c r="J12" s="225"/>
      <c r="K12" s="224" t="s">
        <v>98</v>
      </c>
      <c r="M12" s="219"/>
    </row>
    <row r="13" spans="2:15" ht="19.5" customHeight="1" x14ac:dyDescent="0.25">
      <c r="B13" s="226" t="s">
        <v>99</v>
      </c>
      <c r="C13" s="227">
        <f>C14</f>
        <v>80871633.969999999</v>
      </c>
      <c r="D13" s="227">
        <f t="shared" ref="D13:J13" si="0">D14</f>
        <v>3575</v>
      </c>
      <c r="E13" s="227">
        <f t="shared" si="0"/>
        <v>3207020.96</v>
      </c>
      <c r="F13" s="227">
        <f t="shared" si="0"/>
        <v>27878.76</v>
      </c>
      <c r="G13" s="228">
        <f t="shared" si="0"/>
        <v>25049.84</v>
      </c>
      <c r="H13" s="229">
        <f t="shared" si="0"/>
        <v>77608109.409999996</v>
      </c>
      <c r="I13" s="227">
        <f t="shared" si="0"/>
        <v>4215.9399999999996</v>
      </c>
      <c r="J13" s="227">
        <f t="shared" si="0"/>
        <v>0</v>
      </c>
      <c r="K13" s="230">
        <f>H13-I13</f>
        <v>77603893.469999999</v>
      </c>
      <c r="L13" s="207"/>
      <c r="N13" s="231"/>
      <c r="O13" s="219"/>
    </row>
    <row r="14" spans="2:15" ht="16.5" customHeight="1" x14ac:dyDescent="0.25">
      <c r="B14" s="232" t="s">
        <v>100</v>
      </c>
      <c r="C14" s="228">
        <f>C15+C16</f>
        <v>80871633.969999999</v>
      </c>
      <c r="D14" s="228">
        <f t="shared" ref="D14:K14" si="1">D15+D16</f>
        <v>3575</v>
      </c>
      <c r="E14" s="228">
        <f t="shared" si="1"/>
        <v>3207020.96</v>
      </c>
      <c r="F14" s="228">
        <f t="shared" si="1"/>
        <v>27878.76</v>
      </c>
      <c r="G14" s="228">
        <f t="shared" si="1"/>
        <v>25049.84</v>
      </c>
      <c r="H14" s="228">
        <f>H15+H16</f>
        <v>77608109.409999996</v>
      </c>
      <c r="I14" s="233">
        <f>I15+I16</f>
        <v>4215.9399999999996</v>
      </c>
      <c r="J14" s="228">
        <f t="shared" si="1"/>
        <v>0</v>
      </c>
      <c r="K14" s="228">
        <f t="shared" si="1"/>
        <v>77603893.469999999</v>
      </c>
      <c r="L14" s="207"/>
      <c r="N14" s="231"/>
      <c r="O14" s="219"/>
    </row>
    <row r="15" spans="2:15" ht="16.5" customHeight="1" x14ac:dyDescent="0.25">
      <c r="B15" s="234" t="s">
        <v>101</v>
      </c>
      <c r="C15" s="235">
        <v>80871633.969999999</v>
      </c>
      <c r="D15" s="236">
        <f>105+3470</f>
        <v>3575</v>
      </c>
      <c r="E15" s="237">
        <v>3207020.96</v>
      </c>
      <c r="F15" s="236">
        <v>27878.76</v>
      </c>
      <c r="G15" s="238">
        <v>25049.84</v>
      </c>
      <c r="H15" s="230">
        <f>SUM(C15-(D15+E15+F15+G15))</f>
        <v>77608109.409999996</v>
      </c>
      <c r="I15" s="239">
        <v>4215.9399999999996</v>
      </c>
      <c r="J15" s="230">
        <v>0</v>
      </c>
      <c r="K15" s="230">
        <f>H15-I15</f>
        <v>77603893.469999999</v>
      </c>
      <c r="L15" s="207"/>
      <c r="N15" s="231"/>
      <c r="O15" s="231"/>
    </row>
    <row r="16" spans="2:15" ht="16.5" customHeight="1" x14ac:dyDescent="0.25">
      <c r="B16" s="234" t="s">
        <v>102</v>
      </c>
      <c r="C16" s="236">
        <v>0</v>
      </c>
      <c r="D16" s="237">
        <v>0</v>
      </c>
      <c r="E16" s="230">
        <v>0</v>
      </c>
      <c r="F16" s="237">
        <v>0</v>
      </c>
      <c r="G16" s="230">
        <v>0</v>
      </c>
      <c r="H16" s="240">
        <f>SUM(C16-(D16+E16+F16+G16))</f>
        <v>0</v>
      </c>
      <c r="I16" s="240">
        <f>SUM(D16-(E16+F16+G16+M13)-H16)</f>
        <v>0</v>
      </c>
      <c r="J16" s="230">
        <v>0</v>
      </c>
      <c r="K16" s="240">
        <f>SUM(F16-(G16+H16+I16)-J16)</f>
        <v>0</v>
      </c>
      <c r="L16" s="207"/>
      <c r="N16" s="231"/>
      <c r="O16" s="231"/>
    </row>
    <row r="17" spans="2:15" ht="17.25" customHeight="1" x14ac:dyDescent="0.2">
      <c r="B17" s="241" t="s">
        <v>103</v>
      </c>
      <c r="C17" s="242">
        <f t="shared" ref="C17:K17" si="2">SUM(C18+C19+C20)</f>
        <v>116569472.28</v>
      </c>
      <c r="D17" s="242">
        <f t="shared" si="2"/>
        <v>632994.54</v>
      </c>
      <c r="E17" s="242">
        <f t="shared" si="2"/>
        <v>154367.53</v>
      </c>
      <c r="F17" s="242">
        <f t="shared" si="2"/>
        <v>3282999.83</v>
      </c>
      <c r="G17" s="242">
        <f t="shared" si="2"/>
        <v>18515452.859999999</v>
      </c>
      <c r="H17" s="243">
        <f t="shared" si="2"/>
        <v>93983657.519999996</v>
      </c>
      <c r="I17" s="244">
        <f t="shared" si="2"/>
        <v>18775232.700000003</v>
      </c>
      <c r="J17" s="244">
        <f t="shared" si="2"/>
        <v>0</v>
      </c>
      <c r="K17" s="243">
        <f t="shared" si="2"/>
        <v>75208424.819999993</v>
      </c>
    </row>
    <row r="18" spans="2:15" ht="23.25" customHeight="1" x14ac:dyDescent="0.2">
      <c r="B18" s="245" t="s">
        <v>104</v>
      </c>
      <c r="C18" s="230">
        <v>1246555.1499999999</v>
      </c>
      <c r="D18" s="246">
        <v>0</v>
      </c>
      <c r="E18" s="246">
        <v>0</v>
      </c>
      <c r="F18" s="246">
        <v>0</v>
      </c>
      <c r="G18" s="246">
        <f>C18</f>
        <v>1246555.1499999999</v>
      </c>
      <c r="H18" s="247">
        <f>SUM(C18-(D18+E18+F18+G18))</f>
        <v>0</v>
      </c>
      <c r="I18" s="248">
        <v>0</v>
      </c>
      <c r="J18" s="249">
        <v>0</v>
      </c>
      <c r="K18" s="247">
        <f>H18-I18</f>
        <v>0</v>
      </c>
      <c r="L18" s="207"/>
    </row>
    <row r="19" spans="2:15" ht="25.5" customHeight="1" x14ac:dyDescent="0.2">
      <c r="B19" s="250" t="s">
        <v>105</v>
      </c>
      <c r="C19" s="230">
        <f>17257382.8+807.44</f>
        <v>17258190.240000002</v>
      </c>
      <c r="D19" s="246">
        <v>0</v>
      </c>
      <c r="E19" s="246">
        <v>0</v>
      </c>
      <c r="F19" s="246">
        <v>0</v>
      </c>
      <c r="G19" s="246">
        <f>C19</f>
        <v>17258190.240000002</v>
      </c>
      <c r="H19" s="230">
        <f>SUM(C19-(D19+E19+F19+G19))</f>
        <v>0</v>
      </c>
      <c r="I19" s="237">
        <v>0</v>
      </c>
      <c r="J19" s="246">
        <v>0</v>
      </c>
      <c r="K19" s="230">
        <f>H19-I19</f>
        <v>0</v>
      </c>
      <c r="L19" s="207"/>
    </row>
    <row r="20" spans="2:15" ht="22.5" customHeight="1" x14ac:dyDescent="0.2">
      <c r="B20" s="251" t="s">
        <v>106</v>
      </c>
      <c r="C20" s="252">
        <f t="shared" ref="C20:J20" si="3">C21+C22</f>
        <v>98064726.890000001</v>
      </c>
      <c r="D20" s="253">
        <f t="shared" si="3"/>
        <v>632994.54</v>
      </c>
      <c r="E20" s="254">
        <f t="shared" si="3"/>
        <v>154367.53</v>
      </c>
      <c r="F20" s="253">
        <f t="shared" si="3"/>
        <v>3282999.83</v>
      </c>
      <c r="G20" s="255">
        <f t="shared" si="3"/>
        <v>10707.47</v>
      </c>
      <c r="H20" s="255">
        <f t="shared" si="3"/>
        <v>93983657.519999996</v>
      </c>
      <c r="I20" s="255">
        <f t="shared" si="3"/>
        <v>18775232.700000003</v>
      </c>
      <c r="J20" s="255">
        <f t="shared" si="3"/>
        <v>0</v>
      </c>
      <c r="K20" s="254">
        <f>K21+K22</f>
        <v>75208424.819999993</v>
      </c>
      <c r="L20" s="207"/>
    </row>
    <row r="21" spans="2:15" ht="15.6" customHeight="1" x14ac:dyDescent="0.25">
      <c r="B21" s="234" t="s">
        <v>107</v>
      </c>
      <c r="C21" s="236">
        <v>87751471.040000007</v>
      </c>
      <c r="D21" s="256">
        <v>449239.87</v>
      </c>
      <c r="E21" s="236">
        <v>134262.97</v>
      </c>
      <c r="F21" s="256">
        <v>2025816.74</v>
      </c>
      <c r="G21" s="236">
        <f>6198.67+3494.4</f>
        <v>9693.07</v>
      </c>
      <c r="H21" s="230">
        <f>SUM(C21-(D21+E21+F21+G21))</f>
        <v>85132458.390000001</v>
      </c>
      <c r="I21" s="239">
        <v>9924033.5700000003</v>
      </c>
      <c r="J21" s="257">
        <v>0</v>
      </c>
      <c r="K21" s="230">
        <f>H21-I21</f>
        <v>75208424.819999993</v>
      </c>
      <c r="L21" s="207"/>
      <c r="N21" s="231"/>
      <c r="O21" s="231"/>
    </row>
    <row r="22" spans="2:15" ht="15.6" customHeight="1" x14ac:dyDescent="0.25">
      <c r="B22" s="258" t="s">
        <v>108</v>
      </c>
      <c r="C22" s="259">
        <v>10313255.85</v>
      </c>
      <c r="D22" s="260">
        <v>183754.67</v>
      </c>
      <c r="E22" s="261">
        <v>20104.560000000001</v>
      </c>
      <c r="F22" s="260">
        <v>1257183.0900000001</v>
      </c>
      <c r="G22" s="259">
        <f>961.9+52.5</f>
        <v>1014.4</v>
      </c>
      <c r="H22" s="240">
        <f>SUM(C22-(D22+E22+F22+G22))</f>
        <v>8851199.129999999</v>
      </c>
      <c r="I22" s="262">
        <v>8851199.1300000008</v>
      </c>
      <c r="J22" s="263">
        <v>0</v>
      </c>
      <c r="K22" s="240">
        <f>H22-I22</f>
        <v>0</v>
      </c>
      <c r="L22" s="207"/>
      <c r="N22" s="231"/>
      <c r="O22" s="219"/>
    </row>
    <row r="23" spans="2:15" ht="24.75" customHeight="1" x14ac:dyDescent="0.25">
      <c r="B23" s="264" t="s">
        <v>109</v>
      </c>
      <c r="C23" s="265">
        <f>C13+C17</f>
        <v>197441106.25</v>
      </c>
      <c r="D23" s="265">
        <f t="shared" ref="D23:K23" si="4">D13+D17</f>
        <v>636569.54</v>
      </c>
      <c r="E23" s="265">
        <f t="shared" si="4"/>
        <v>3361388.4899999998</v>
      </c>
      <c r="F23" s="265">
        <f t="shared" si="4"/>
        <v>3310878.59</v>
      </c>
      <c r="G23" s="265">
        <f t="shared" si="4"/>
        <v>18540502.699999999</v>
      </c>
      <c r="H23" s="265">
        <f t="shared" si="4"/>
        <v>171591766.93000001</v>
      </c>
      <c r="I23" s="265">
        <f t="shared" si="4"/>
        <v>18779448.640000004</v>
      </c>
      <c r="J23" s="265">
        <f t="shared" si="4"/>
        <v>0</v>
      </c>
      <c r="K23" s="266">
        <f t="shared" si="4"/>
        <v>152812318.28999999</v>
      </c>
      <c r="L23" s="207"/>
      <c r="N23" s="231"/>
      <c r="O23" s="219"/>
    </row>
    <row r="24" spans="2:15" ht="16.5" customHeight="1" x14ac:dyDescent="0.2">
      <c r="B24" s="267" t="s">
        <v>110</v>
      </c>
      <c r="C24" s="267"/>
      <c r="D24" s="268"/>
      <c r="E24" s="268"/>
      <c r="F24" s="268"/>
      <c r="G24" s="268"/>
      <c r="H24" s="267"/>
      <c r="I24" s="267"/>
      <c r="J24" s="267"/>
      <c r="K24" s="267"/>
      <c r="L24" s="267"/>
    </row>
    <row r="25" spans="2:15" ht="20.100000000000001" customHeight="1" x14ac:dyDescent="0.25">
      <c r="B25" s="269"/>
      <c r="C25" s="269"/>
      <c r="D25" s="270"/>
      <c r="E25" s="270"/>
      <c r="F25" s="270"/>
      <c r="G25" s="270"/>
      <c r="H25" s="269"/>
      <c r="I25" s="269"/>
      <c r="J25" s="269"/>
    </row>
    <row r="26" spans="2:15" ht="62.25" customHeight="1" x14ac:dyDescent="0.2">
      <c r="B26" s="271" t="s">
        <v>111</v>
      </c>
      <c r="C26" s="271"/>
      <c r="D26" s="271"/>
      <c r="E26" s="271"/>
      <c r="F26" s="271"/>
      <c r="G26" s="271"/>
      <c r="H26" s="271"/>
      <c r="I26" s="271"/>
      <c r="J26" s="271"/>
      <c r="K26" s="271"/>
    </row>
    <row r="27" spans="2:15" ht="20.100000000000001" customHeight="1" x14ac:dyDescent="0.2">
      <c r="B27" s="272"/>
      <c r="C27" s="272"/>
      <c r="D27" s="273"/>
      <c r="E27" s="273"/>
      <c r="F27" s="273"/>
      <c r="G27" s="273"/>
      <c r="H27" s="274">
        <v>1</v>
      </c>
      <c r="I27" s="272"/>
      <c r="J27" s="272"/>
    </row>
    <row r="28" spans="2:15" ht="20.100000000000001" customHeight="1" x14ac:dyDescent="0.2">
      <c r="B28" s="275"/>
      <c r="C28" s="275"/>
      <c r="D28" s="276" t="s">
        <v>112</v>
      </c>
      <c r="E28" s="277"/>
      <c r="F28" s="277"/>
      <c r="G28" s="278"/>
      <c r="H28" s="279">
        <v>5484001</v>
      </c>
      <c r="I28" s="280"/>
      <c r="J28" s="275"/>
      <c r="K28" s="207"/>
    </row>
    <row r="29" spans="2:15" ht="20.100000000000001" customHeight="1" x14ac:dyDescent="0.2">
      <c r="D29" s="276" t="s">
        <v>113</v>
      </c>
      <c r="E29" s="277"/>
      <c r="F29" s="277"/>
      <c r="G29" s="278"/>
      <c r="H29" s="279">
        <v>1178600</v>
      </c>
      <c r="I29" s="281"/>
      <c r="J29" s="275"/>
      <c r="K29" s="207"/>
    </row>
    <row r="30" spans="2:15" ht="20.100000000000001" customHeight="1" x14ac:dyDescent="0.2">
      <c r="D30" s="276" t="s">
        <v>114</v>
      </c>
      <c r="E30" s="277"/>
      <c r="F30" s="277"/>
      <c r="G30" s="278"/>
      <c r="H30" s="279">
        <v>1665408.11</v>
      </c>
      <c r="I30" s="281"/>
      <c r="J30" s="275"/>
    </row>
    <row r="31" spans="2:15" ht="20.100000000000001" customHeight="1" x14ac:dyDescent="0.2">
      <c r="D31" s="276" t="s">
        <v>115</v>
      </c>
      <c r="E31" s="277"/>
      <c r="F31" s="277"/>
      <c r="G31" s="278"/>
      <c r="H31" s="279">
        <v>1969383.96</v>
      </c>
      <c r="I31" s="281"/>
      <c r="J31" s="275"/>
    </row>
    <row r="32" spans="2:15" ht="15" customHeight="1" x14ac:dyDescent="0.2">
      <c r="D32" s="282" t="s">
        <v>116</v>
      </c>
      <c r="E32" s="283"/>
      <c r="F32" s="283"/>
      <c r="G32" s="284"/>
      <c r="H32" s="285">
        <f>SUM(H28:H31)</f>
        <v>10297393.07</v>
      </c>
      <c r="I32" s="280"/>
      <c r="J32" s="286"/>
    </row>
    <row r="33" spans="2:13" ht="15" customHeight="1" x14ac:dyDescent="0.2">
      <c r="H33" s="286"/>
      <c r="I33" s="280"/>
      <c r="J33" s="275"/>
    </row>
    <row r="34" spans="2:13" ht="15" customHeight="1" x14ac:dyDescent="0.2">
      <c r="B34" s="275"/>
      <c r="C34" s="275"/>
      <c r="D34" s="288"/>
      <c r="E34" s="288"/>
      <c r="F34" s="288"/>
      <c r="G34" s="288"/>
      <c r="H34" s="275"/>
      <c r="I34" s="275"/>
      <c r="J34" s="275"/>
    </row>
    <row r="35" spans="2:13" ht="15" customHeight="1" x14ac:dyDescent="0.2">
      <c r="B35" s="271" t="s">
        <v>117</v>
      </c>
      <c r="C35" s="271"/>
      <c r="D35" s="271"/>
      <c r="E35" s="271"/>
      <c r="F35" s="271"/>
      <c r="G35" s="271"/>
      <c r="H35" s="271"/>
      <c r="I35" s="271"/>
      <c r="J35" s="271"/>
    </row>
    <row r="36" spans="2:13" ht="15" customHeight="1" x14ac:dyDescent="0.2">
      <c r="B36" s="275"/>
      <c r="C36" s="275"/>
      <c r="D36" s="288"/>
      <c r="E36" s="288"/>
      <c r="F36" s="288"/>
      <c r="G36" s="288"/>
      <c r="H36" s="275"/>
      <c r="I36" s="275"/>
      <c r="J36" s="275"/>
    </row>
    <row r="37" spans="2:13" ht="20.100000000000001" customHeight="1" x14ac:dyDescent="0.2">
      <c r="B37" s="275"/>
      <c r="H37" s="275"/>
      <c r="I37" s="289"/>
      <c r="J37" s="275"/>
    </row>
    <row r="38" spans="2:13" ht="18" customHeight="1" x14ac:dyDescent="0.2">
      <c r="B38" s="275"/>
      <c r="D38" s="290" t="s">
        <v>118</v>
      </c>
      <c r="E38" s="291"/>
      <c r="F38" s="291"/>
      <c r="G38" s="291"/>
      <c r="H38" s="292">
        <f>H39</f>
        <v>1246555.1499999999</v>
      </c>
      <c r="I38" s="289"/>
      <c r="J38" s="275"/>
    </row>
    <row r="39" spans="2:13" ht="18" customHeight="1" x14ac:dyDescent="0.2">
      <c r="B39" s="275"/>
      <c r="D39" s="293" t="s">
        <v>119</v>
      </c>
      <c r="E39" s="294"/>
      <c r="F39" s="294"/>
      <c r="G39" s="294"/>
      <c r="H39" s="295">
        <v>1246555.1499999999</v>
      </c>
      <c r="I39" s="289"/>
      <c r="J39" s="275"/>
    </row>
    <row r="40" spans="2:13" ht="18" customHeight="1" x14ac:dyDescent="0.2">
      <c r="B40" s="275"/>
      <c r="D40" s="296" t="s">
        <v>120</v>
      </c>
      <c r="E40" s="297"/>
      <c r="F40" s="297"/>
      <c r="G40" s="297"/>
      <c r="H40" s="292">
        <f>SUM(H41:H46)</f>
        <v>25049.84</v>
      </c>
      <c r="I40" s="289"/>
      <c r="J40" s="275"/>
    </row>
    <row r="41" spans="2:13" ht="18" customHeight="1" x14ac:dyDescent="0.2">
      <c r="B41" s="275"/>
      <c r="D41" s="298" t="s">
        <v>121</v>
      </c>
      <c r="E41" s="299"/>
      <c r="F41" s="299"/>
      <c r="G41" s="299"/>
      <c r="H41" s="295">
        <v>642.34</v>
      </c>
      <c r="I41" s="289"/>
      <c r="J41" s="275"/>
    </row>
    <row r="42" spans="2:13" ht="18" customHeight="1" x14ac:dyDescent="0.2">
      <c r="B42" s="275"/>
      <c r="D42" s="298" t="s">
        <v>122</v>
      </c>
      <c r="E42" s="299"/>
      <c r="F42" s="299"/>
      <c r="G42" s="299"/>
      <c r="H42" s="295">
        <v>1555.44</v>
      </c>
      <c r="I42" s="289"/>
      <c r="J42" s="275"/>
    </row>
    <row r="43" spans="2:13" ht="22.5" customHeight="1" x14ac:dyDescent="0.2">
      <c r="B43" s="275"/>
      <c r="D43" s="298" t="s">
        <v>123</v>
      </c>
      <c r="E43" s="299"/>
      <c r="F43" s="299"/>
      <c r="G43" s="299"/>
      <c r="H43" s="295">
        <v>380.88</v>
      </c>
      <c r="I43" s="289"/>
      <c r="J43" s="275"/>
    </row>
    <row r="44" spans="2:13" ht="18" customHeight="1" x14ac:dyDescent="0.2">
      <c r="B44" s="275"/>
      <c r="D44" s="298" t="s">
        <v>124</v>
      </c>
      <c r="E44" s="299"/>
      <c r="F44" s="299"/>
      <c r="G44" s="299"/>
      <c r="H44" s="295">
        <v>1697.45</v>
      </c>
      <c r="I44" s="289"/>
      <c r="J44" s="275"/>
    </row>
    <row r="45" spans="2:13" ht="18" customHeight="1" x14ac:dyDescent="0.2">
      <c r="B45" s="275"/>
      <c r="D45" s="298" t="s">
        <v>125</v>
      </c>
      <c r="E45" s="299"/>
      <c r="F45" s="299"/>
      <c r="G45" s="299"/>
      <c r="H45" s="295">
        <v>14137.14</v>
      </c>
      <c r="I45" s="289"/>
      <c r="J45" s="275"/>
    </row>
    <row r="46" spans="2:13" ht="18" customHeight="1" x14ac:dyDescent="0.2">
      <c r="B46" s="275"/>
      <c r="D46" s="298" t="s">
        <v>126</v>
      </c>
      <c r="E46" s="299"/>
      <c r="F46" s="299"/>
      <c r="G46" s="299"/>
      <c r="H46" s="295">
        <v>6636.59</v>
      </c>
      <c r="I46" s="289"/>
      <c r="J46" s="300"/>
      <c r="K46" s="300"/>
      <c r="L46" s="300"/>
      <c r="M46" s="300"/>
    </row>
    <row r="47" spans="2:13" ht="18" customHeight="1" x14ac:dyDescent="0.25">
      <c r="B47" s="275"/>
      <c r="D47" s="301"/>
      <c r="E47" s="301"/>
      <c r="F47" s="301"/>
      <c r="G47" s="302"/>
      <c r="H47" s="295"/>
      <c r="I47" s="289"/>
      <c r="J47" s="303"/>
      <c r="K47" s="304"/>
      <c r="L47" s="305">
        <f>H40-25049.84</f>
        <v>0</v>
      </c>
      <c r="M47" s="304"/>
    </row>
    <row r="48" spans="2:13" ht="18" customHeight="1" x14ac:dyDescent="0.25">
      <c r="B48" s="275"/>
      <c r="D48" s="306" t="s">
        <v>118</v>
      </c>
      <c r="E48" s="307"/>
      <c r="F48" s="307"/>
      <c r="G48" s="307"/>
      <c r="H48" s="292">
        <f>SUM(H49:H51)</f>
        <v>17258190.239999998</v>
      </c>
      <c r="I48" s="289"/>
      <c r="J48" s="308"/>
      <c r="K48" s="219"/>
      <c r="L48" s="219"/>
      <c r="M48" s="219"/>
    </row>
    <row r="49" spans="2:13" ht="18" customHeight="1" x14ac:dyDescent="0.25">
      <c r="B49" s="275"/>
      <c r="D49" s="309" t="s">
        <v>127</v>
      </c>
      <c r="E49" s="310"/>
      <c r="F49" s="310"/>
      <c r="G49" s="310"/>
      <c r="H49" s="295">
        <v>1199220.94</v>
      </c>
      <c r="I49" s="289"/>
      <c r="J49" s="311"/>
      <c r="K49" s="219"/>
      <c r="L49" s="219"/>
      <c r="M49" s="219"/>
    </row>
    <row r="50" spans="2:13" ht="18" customHeight="1" x14ac:dyDescent="0.2">
      <c r="B50" s="275"/>
      <c r="D50" s="309" t="s">
        <v>128</v>
      </c>
      <c r="E50" s="310"/>
      <c r="F50" s="310"/>
      <c r="G50" s="310"/>
      <c r="H50" s="295">
        <v>807.44</v>
      </c>
      <c r="I50" s="289"/>
      <c r="J50" s="275"/>
    </row>
    <row r="51" spans="2:13" ht="21" customHeight="1" x14ac:dyDescent="0.2">
      <c r="B51" s="275"/>
      <c r="D51" s="309" t="s">
        <v>129</v>
      </c>
      <c r="E51" s="310"/>
      <c r="F51" s="310"/>
      <c r="G51" s="310"/>
      <c r="H51" s="295">
        <v>16058161.859999999</v>
      </c>
      <c r="I51" s="289"/>
      <c r="J51" s="275"/>
    </row>
    <row r="52" spans="2:13" ht="18" customHeight="1" x14ac:dyDescent="0.2">
      <c r="B52" s="275"/>
      <c r="D52" s="312" t="s">
        <v>130</v>
      </c>
      <c r="E52" s="313"/>
      <c r="F52" s="313"/>
      <c r="G52" s="313"/>
      <c r="H52" s="292">
        <f>SUM(H53+H56)</f>
        <v>10707.47</v>
      </c>
      <c r="I52" s="289"/>
      <c r="J52" s="275"/>
    </row>
    <row r="53" spans="2:13" ht="18" customHeight="1" x14ac:dyDescent="0.2">
      <c r="B53" s="275"/>
      <c r="D53" s="314" t="s">
        <v>131</v>
      </c>
      <c r="E53" s="315"/>
      <c r="F53" s="315"/>
      <c r="G53" s="315"/>
      <c r="H53" s="316">
        <f>SUM(H54:H55)</f>
        <v>3546.9</v>
      </c>
      <c r="I53" s="289"/>
      <c r="J53" s="275"/>
    </row>
    <row r="54" spans="2:13" ht="18" customHeight="1" x14ac:dyDescent="0.2">
      <c r="B54" s="275"/>
      <c r="D54" s="317" t="s">
        <v>107</v>
      </c>
      <c r="E54" s="317"/>
      <c r="F54" s="317"/>
      <c r="G54" s="318"/>
      <c r="H54" s="295">
        <v>3494.4</v>
      </c>
      <c r="I54" s="289"/>
      <c r="J54" s="275"/>
    </row>
    <row r="55" spans="2:13" ht="18" customHeight="1" x14ac:dyDescent="0.2">
      <c r="B55" s="275"/>
      <c r="D55" s="317" t="s">
        <v>108</v>
      </c>
      <c r="E55" s="317"/>
      <c r="F55" s="317"/>
      <c r="G55" s="318"/>
      <c r="H55" s="295">
        <v>52.5</v>
      </c>
      <c r="I55" s="289"/>
      <c r="J55" s="275"/>
    </row>
    <row r="56" spans="2:13" ht="20.25" customHeight="1" x14ac:dyDescent="0.2">
      <c r="B56" s="275"/>
      <c r="D56" s="319" t="s">
        <v>123</v>
      </c>
      <c r="E56" s="320"/>
      <c r="F56" s="320"/>
      <c r="G56" s="320"/>
      <c r="H56" s="316">
        <f>SUM(H57:H58)</f>
        <v>7160.57</v>
      </c>
      <c r="I56" s="289"/>
      <c r="J56" s="275"/>
    </row>
    <row r="57" spans="2:13" ht="18" customHeight="1" x14ac:dyDescent="0.2">
      <c r="B57" s="275"/>
      <c r="D57" s="317" t="s">
        <v>107</v>
      </c>
      <c r="E57" s="317"/>
      <c r="F57" s="317"/>
      <c r="G57" s="318"/>
      <c r="H57" s="295">
        <v>6198.67</v>
      </c>
      <c r="I57" s="289"/>
      <c r="J57" s="275"/>
    </row>
    <row r="58" spans="2:13" ht="18" customHeight="1" x14ac:dyDescent="0.2">
      <c r="B58" s="275"/>
      <c r="D58" s="317" t="s">
        <v>108</v>
      </c>
      <c r="E58" s="317"/>
      <c r="F58" s="317"/>
      <c r="G58" s="318"/>
      <c r="H58" s="295">
        <v>961.9</v>
      </c>
      <c r="I58" s="289"/>
      <c r="J58" s="275"/>
    </row>
    <row r="59" spans="2:13" ht="11.25" customHeight="1" x14ac:dyDescent="0.2">
      <c r="C59" s="321"/>
      <c r="D59" s="322"/>
      <c r="E59" s="322"/>
      <c r="F59" s="322"/>
      <c r="G59" s="322"/>
      <c r="H59" s="321"/>
      <c r="I59" s="323"/>
      <c r="K59" s="324"/>
    </row>
    <row r="60" spans="2:13" ht="11.25" customHeight="1" x14ac:dyDescent="0.2">
      <c r="B60" s="79"/>
      <c r="C60" s="79"/>
      <c r="D60" s="325"/>
      <c r="E60" s="326"/>
      <c r="F60" s="326"/>
      <c r="G60" s="326"/>
      <c r="H60" s="79"/>
      <c r="I60" s="80"/>
      <c r="J60" s="79"/>
      <c r="K60" s="79"/>
      <c r="L60" s="327"/>
    </row>
    <row r="61" spans="2:13" ht="11.25" customHeight="1" x14ac:dyDescent="0.2">
      <c r="B61" s="79"/>
      <c r="C61" s="79"/>
      <c r="D61" s="190"/>
      <c r="E61" s="328"/>
      <c r="F61" s="328"/>
      <c r="G61" s="328"/>
      <c r="H61" s="79"/>
      <c r="I61" s="79"/>
      <c r="J61" s="79"/>
      <c r="K61" s="79"/>
      <c r="L61" s="191"/>
    </row>
    <row r="62" spans="2:13" ht="11.25" customHeight="1" x14ac:dyDescent="0.2">
      <c r="B62" s="79"/>
      <c r="C62" s="79"/>
      <c r="D62" s="190"/>
      <c r="E62" s="190"/>
      <c r="F62" s="190"/>
      <c r="G62" s="190"/>
      <c r="H62" s="79"/>
      <c r="I62" s="79"/>
      <c r="J62" s="79"/>
      <c r="K62" s="329"/>
      <c r="L62" s="330"/>
    </row>
    <row r="63" spans="2:13" ht="11.25" customHeight="1" x14ac:dyDescent="0.2">
      <c r="B63" s="329"/>
      <c r="C63" s="331"/>
      <c r="D63" s="332"/>
      <c r="E63" s="333"/>
      <c r="F63" s="333"/>
      <c r="G63" s="333"/>
      <c r="H63" s="331"/>
      <c r="I63" s="331"/>
      <c r="J63" s="329"/>
      <c r="K63" s="329"/>
      <c r="L63" s="330"/>
    </row>
    <row r="64" spans="2:13" ht="11.25" customHeight="1" x14ac:dyDescent="0.2">
      <c r="B64" s="329"/>
      <c r="D64" s="334"/>
      <c r="E64" s="335"/>
      <c r="F64" s="335"/>
      <c r="G64" s="335"/>
      <c r="H64" s="336"/>
      <c r="I64" s="336"/>
      <c r="J64" s="329"/>
      <c r="K64" s="329"/>
      <c r="L64" s="330"/>
    </row>
    <row r="65" spans="2:12" ht="20.100000000000001" customHeight="1" x14ac:dyDescent="0.2">
      <c r="B65" s="329"/>
      <c r="C65" s="329"/>
      <c r="D65" s="337"/>
      <c r="E65" s="338"/>
      <c r="F65" s="334"/>
      <c r="G65" s="334"/>
      <c r="H65" s="329"/>
      <c r="I65" s="329"/>
      <c r="J65" s="329"/>
      <c r="K65" s="329"/>
      <c r="L65" s="330"/>
    </row>
    <row r="66" spans="2:12" ht="10.5" customHeight="1" x14ac:dyDescent="0.2">
      <c r="B66" s="329"/>
      <c r="C66" s="329"/>
      <c r="D66" s="339"/>
      <c r="E66" s="339"/>
      <c r="F66" s="334"/>
      <c r="G66" s="334"/>
      <c r="H66" s="329"/>
      <c r="I66" s="329"/>
      <c r="J66" s="329"/>
      <c r="K66" s="329"/>
      <c r="L66" s="330"/>
    </row>
    <row r="67" spans="2:12" ht="11.25" customHeight="1" x14ac:dyDescent="0.2">
      <c r="B67" s="329"/>
      <c r="D67" s="340"/>
      <c r="E67" s="341"/>
      <c r="F67" s="341"/>
      <c r="G67" s="341"/>
      <c r="H67" s="340"/>
      <c r="I67" s="340"/>
      <c r="J67" s="329"/>
      <c r="K67" s="329"/>
      <c r="L67" s="330"/>
    </row>
    <row r="68" spans="2:12" ht="20.100000000000001" customHeight="1" x14ac:dyDescent="0.2">
      <c r="B68" s="329"/>
      <c r="C68" s="342"/>
      <c r="D68" s="342"/>
      <c r="E68" s="343"/>
      <c r="F68" s="343"/>
      <c r="G68" s="343"/>
      <c r="H68" s="342"/>
      <c r="I68" s="342"/>
      <c r="J68" s="329"/>
      <c r="K68" s="329"/>
      <c r="L68" s="330"/>
    </row>
    <row r="69" spans="2:12" ht="20.100000000000001" customHeight="1" x14ac:dyDescent="0.2">
      <c r="B69" s="329"/>
      <c r="C69" s="342"/>
      <c r="D69" s="342"/>
      <c r="E69" s="339"/>
      <c r="F69" s="339"/>
      <c r="G69" s="339"/>
      <c r="H69" s="342"/>
      <c r="I69" s="342"/>
      <c r="J69" s="329"/>
      <c r="K69" s="329"/>
      <c r="L69" s="330"/>
    </row>
    <row r="70" spans="2:12" ht="12.75" customHeight="1" x14ac:dyDescent="0.2">
      <c r="B70" s="341"/>
      <c r="C70" s="341"/>
      <c r="D70" s="341"/>
      <c r="E70" s="344"/>
      <c r="F70" s="344"/>
      <c r="G70" s="344"/>
      <c r="H70" s="345"/>
      <c r="I70" s="345"/>
      <c r="J70" s="345"/>
      <c r="K70" s="345"/>
    </row>
    <row r="71" spans="2:12" ht="20.100000000000001" customHeight="1" x14ac:dyDescent="0.2">
      <c r="B71" s="346"/>
      <c r="C71" s="346"/>
      <c r="D71" s="335"/>
      <c r="E71" s="335"/>
      <c r="F71" s="335"/>
      <c r="G71" s="335"/>
      <c r="H71" s="347"/>
      <c r="I71" s="347"/>
      <c r="J71" s="347"/>
      <c r="K71" s="347"/>
      <c r="L71" s="330"/>
    </row>
    <row r="72" spans="2:12" ht="20.100000000000001" customHeight="1" x14ac:dyDescent="0.2">
      <c r="B72" s="348"/>
      <c r="C72" s="348"/>
      <c r="D72" s="334"/>
      <c r="E72" s="349"/>
      <c r="F72" s="334"/>
      <c r="G72" s="334"/>
      <c r="H72" s="329"/>
      <c r="I72" s="329"/>
      <c r="J72" s="329"/>
      <c r="L72" s="330"/>
    </row>
    <row r="73" spans="2:12" ht="12.75" customHeight="1" x14ac:dyDescent="0.2">
      <c r="B73" s="350"/>
      <c r="C73" s="350"/>
      <c r="D73" s="334"/>
      <c r="E73" s="334"/>
      <c r="F73" s="334"/>
      <c r="G73" s="334"/>
      <c r="H73" s="329"/>
      <c r="I73" s="329"/>
      <c r="J73" s="329"/>
      <c r="L73" s="330"/>
    </row>
    <row r="74" spans="2:12" ht="14.25" customHeight="1" x14ac:dyDescent="0.2">
      <c r="E74" s="334"/>
      <c r="F74" s="334"/>
      <c r="G74" s="334"/>
      <c r="H74" s="340"/>
      <c r="I74" s="351"/>
      <c r="J74" s="351"/>
      <c r="L74" s="330"/>
    </row>
    <row r="75" spans="2:12" ht="20.100000000000001" customHeight="1" x14ac:dyDescent="0.2">
      <c r="E75" s="334"/>
      <c r="F75" s="334"/>
      <c r="G75" s="334"/>
      <c r="H75" s="352"/>
      <c r="I75" s="352"/>
      <c r="J75" s="352"/>
      <c r="K75" s="329"/>
      <c r="L75" s="330"/>
    </row>
    <row r="76" spans="2:12" ht="10.5" customHeight="1" x14ac:dyDescent="0.2">
      <c r="B76" s="339"/>
      <c r="C76" s="329"/>
      <c r="D76" s="334"/>
      <c r="E76" s="339"/>
      <c r="F76" s="334"/>
      <c r="G76" s="334"/>
      <c r="H76" s="329"/>
      <c r="I76" s="329"/>
      <c r="J76" s="329"/>
      <c r="K76" s="330"/>
      <c r="L76" s="330"/>
    </row>
    <row r="77" spans="2:12" ht="12.75" x14ac:dyDescent="0.2">
      <c r="B77" s="330"/>
      <c r="C77" s="330"/>
      <c r="D77" s="353"/>
      <c r="E77" s="353"/>
      <c r="F77" s="353"/>
      <c r="G77" s="353"/>
      <c r="H77" s="330"/>
      <c r="I77" s="330"/>
      <c r="J77" s="330"/>
      <c r="K77" s="79"/>
      <c r="L77" s="79"/>
    </row>
    <row r="78" spans="2:12" ht="12.75" x14ac:dyDescent="0.2">
      <c r="F78" s="190"/>
      <c r="G78" s="190"/>
      <c r="H78" s="79"/>
      <c r="I78" s="79"/>
      <c r="J78" s="79"/>
    </row>
  </sheetData>
  <mergeCells count="54">
    <mergeCell ref="E67:G67"/>
    <mergeCell ref="E68:G68"/>
    <mergeCell ref="B70:D70"/>
    <mergeCell ref="E70:G70"/>
    <mergeCell ref="H70:K70"/>
    <mergeCell ref="B71:C71"/>
    <mergeCell ref="D71:G71"/>
    <mergeCell ref="H71:K71"/>
    <mergeCell ref="D56:G56"/>
    <mergeCell ref="D57:G57"/>
    <mergeCell ref="D58:G58"/>
    <mergeCell ref="E60:G60"/>
    <mergeCell ref="E63:G63"/>
    <mergeCell ref="E64:G64"/>
    <mergeCell ref="D50:G50"/>
    <mergeCell ref="D51:G51"/>
    <mergeCell ref="D52:G52"/>
    <mergeCell ref="D53:G53"/>
    <mergeCell ref="D54:G54"/>
    <mergeCell ref="D55:G55"/>
    <mergeCell ref="D44:G44"/>
    <mergeCell ref="D45:G45"/>
    <mergeCell ref="D46:G46"/>
    <mergeCell ref="J46:M46"/>
    <mergeCell ref="D48:G48"/>
    <mergeCell ref="D49:G49"/>
    <mergeCell ref="D38:G38"/>
    <mergeCell ref="D39:G39"/>
    <mergeCell ref="D40:G40"/>
    <mergeCell ref="D41:G41"/>
    <mergeCell ref="D42:G42"/>
    <mergeCell ref="D43:G43"/>
    <mergeCell ref="D28:G28"/>
    <mergeCell ref="D29:G29"/>
    <mergeCell ref="D30:G30"/>
    <mergeCell ref="D31:G31"/>
    <mergeCell ref="D32:G32"/>
    <mergeCell ref="B35:J35"/>
    <mergeCell ref="J10:J12"/>
    <mergeCell ref="K10:K11"/>
    <mergeCell ref="D11:E11"/>
    <mergeCell ref="F11:F12"/>
    <mergeCell ref="G11:G12"/>
    <mergeCell ref="B26:K26"/>
    <mergeCell ref="D3:G3"/>
    <mergeCell ref="D4:G4"/>
    <mergeCell ref="D6:G6"/>
    <mergeCell ref="D7:G7"/>
    <mergeCell ref="B8:L8"/>
    <mergeCell ref="B10:B12"/>
    <mergeCell ref="C10:C11"/>
    <mergeCell ref="D10:G10"/>
    <mergeCell ref="H10:H11"/>
    <mergeCell ref="I10:I1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1"/>
  <sheetViews>
    <sheetView topLeftCell="A10" workbookViewId="0">
      <selection activeCell="C36" sqref="C36"/>
    </sheetView>
  </sheetViews>
  <sheetFormatPr defaultRowHeight="11.25" x14ac:dyDescent="0.2"/>
  <cols>
    <col min="1" max="2" width="9.140625" style="355"/>
    <col min="3" max="3" width="48.7109375" style="355" customWidth="1"/>
    <col min="4" max="4" width="35.28515625" style="355" customWidth="1"/>
    <col min="5" max="5" width="39.5703125" style="355" customWidth="1"/>
    <col min="6" max="6" width="11.28515625" style="355" bestFit="1" customWidth="1"/>
    <col min="7" max="258" width="9.140625" style="355"/>
    <col min="259" max="259" width="48.7109375" style="355" customWidth="1"/>
    <col min="260" max="260" width="35.28515625" style="355" customWidth="1"/>
    <col min="261" max="261" width="39.5703125" style="355" customWidth="1"/>
    <col min="262" max="262" width="11.28515625" style="355" bestFit="1" customWidth="1"/>
    <col min="263" max="514" width="9.140625" style="355"/>
    <col min="515" max="515" width="48.7109375" style="355" customWidth="1"/>
    <col min="516" max="516" width="35.28515625" style="355" customWidth="1"/>
    <col min="517" max="517" width="39.5703125" style="355" customWidth="1"/>
    <col min="518" max="518" width="11.28515625" style="355" bestFit="1" customWidth="1"/>
    <col min="519" max="770" width="9.140625" style="355"/>
    <col min="771" max="771" width="48.7109375" style="355" customWidth="1"/>
    <col min="772" max="772" width="35.28515625" style="355" customWidth="1"/>
    <col min="773" max="773" width="39.5703125" style="355" customWidth="1"/>
    <col min="774" max="774" width="11.28515625" style="355" bestFit="1" customWidth="1"/>
    <col min="775" max="1026" width="9.140625" style="355"/>
    <col min="1027" max="1027" width="48.7109375" style="355" customWidth="1"/>
    <col min="1028" max="1028" width="35.28515625" style="355" customWidth="1"/>
    <col min="1029" max="1029" width="39.5703125" style="355" customWidth="1"/>
    <col min="1030" max="1030" width="11.28515625" style="355" bestFit="1" customWidth="1"/>
    <col min="1031" max="1282" width="9.140625" style="355"/>
    <col min="1283" max="1283" width="48.7109375" style="355" customWidth="1"/>
    <col min="1284" max="1284" width="35.28515625" style="355" customWidth="1"/>
    <col min="1285" max="1285" width="39.5703125" style="355" customWidth="1"/>
    <col min="1286" max="1286" width="11.28515625" style="355" bestFit="1" customWidth="1"/>
    <col min="1287" max="1538" width="9.140625" style="355"/>
    <col min="1539" max="1539" width="48.7109375" style="355" customWidth="1"/>
    <col min="1540" max="1540" width="35.28515625" style="355" customWidth="1"/>
    <col min="1541" max="1541" width="39.5703125" style="355" customWidth="1"/>
    <col min="1542" max="1542" width="11.28515625" style="355" bestFit="1" customWidth="1"/>
    <col min="1543" max="1794" width="9.140625" style="355"/>
    <col min="1795" max="1795" width="48.7109375" style="355" customWidth="1"/>
    <col min="1796" max="1796" width="35.28515625" style="355" customWidth="1"/>
    <col min="1797" max="1797" width="39.5703125" style="355" customWidth="1"/>
    <col min="1798" max="1798" width="11.28515625" style="355" bestFit="1" customWidth="1"/>
    <col min="1799" max="2050" width="9.140625" style="355"/>
    <col min="2051" max="2051" width="48.7109375" style="355" customWidth="1"/>
    <col min="2052" max="2052" width="35.28515625" style="355" customWidth="1"/>
    <col min="2053" max="2053" width="39.5703125" style="355" customWidth="1"/>
    <col min="2054" max="2054" width="11.28515625" style="355" bestFit="1" customWidth="1"/>
    <col min="2055" max="2306" width="9.140625" style="355"/>
    <col min="2307" max="2307" width="48.7109375" style="355" customWidth="1"/>
    <col min="2308" max="2308" width="35.28515625" style="355" customWidth="1"/>
    <col min="2309" max="2309" width="39.5703125" style="355" customWidth="1"/>
    <col min="2310" max="2310" width="11.28515625" style="355" bestFit="1" customWidth="1"/>
    <col min="2311" max="2562" width="9.140625" style="355"/>
    <col min="2563" max="2563" width="48.7109375" style="355" customWidth="1"/>
    <col min="2564" max="2564" width="35.28515625" style="355" customWidth="1"/>
    <col min="2565" max="2565" width="39.5703125" style="355" customWidth="1"/>
    <col min="2566" max="2566" width="11.28515625" style="355" bestFit="1" customWidth="1"/>
    <col min="2567" max="2818" width="9.140625" style="355"/>
    <col min="2819" max="2819" width="48.7109375" style="355" customWidth="1"/>
    <col min="2820" max="2820" width="35.28515625" style="355" customWidth="1"/>
    <col min="2821" max="2821" width="39.5703125" style="355" customWidth="1"/>
    <col min="2822" max="2822" width="11.28515625" style="355" bestFit="1" customWidth="1"/>
    <col min="2823" max="3074" width="9.140625" style="355"/>
    <col min="3075" max="3075" width="48.7109375" style="355" customWidth="1"/>
    <col min="3076" max="3076" width="35.28515625" style="355" customWidth="1"/>
    <col min="3077" max="3077" width="39.5703125" style="355" customWidth="1"/>
    <col min="3078" max="3078" width="11.28515625" style="355" bestFit="1" customWidth="1"/>
    <col min="3079" max="3330" width="9.140625" style="355"/>
    <col min="3331" max="3331" width="48.7109375" style="355" customWidth="1"/>
    <col min="3332" max="3332" width="35.28515625" style="355" customWidth="1"/>
    <col min="3333" max="3333" width="39.5703125" style="355" customWidth="1"/>
    <col min="3334" max="3334" width="11.28515625" style="355" bestFit="1" customWidth="1"/>
    <col min="3335" max="3586" width="9.140625" style="355"/>
    <col min="3587" max="3587" width="48.7109375" style="355" customWidth="1"/>
    <col min="3588" max="3588" width="35.28515625" style="355" customWidth="1"/>
    <col min="3589" max="3589" width="39.5703125" style="355" customWidth="1"/>
    <col min="3590" max="3590" width="11.28515625" style="355" bestFit="1" customWidth="1"/>
    <col min="3591" max="3842" width="9.140625" style="355"/>
    <col min="3843" max="3843" width="48.7109375" style="355" customWidth="1"/>
    <col min="3844" max="3844" width="35.28515625" style="355" customWidth="1"/>
    <col min="3845" max="3845" width="39.5703125" style="355" customWidth="1"/>
    <col min="3846" max="3846" width="11.28515625" style="355" bestFit="1" customWidth="1"/>
    <col min="3847" max="4098" width="9.140625" style="355"/>
    <col min="4099" max="4099" width="48.7109375" style="355" customWidth="1"/>
    <col min="4100" max="4100" width="35.28515625" style="355" customWidth="1"/>
    <col min="4101" max="4101" width="39.5703125" style="355" customWidth="1"/>
    <col min="4102" max="4102" width="11.28515625" style="355" bestFit="1" customWidth="1"/>
    <col min="4103" max="4354" width="9.140625" style="355"/>
    <col min="4355" max="4355" width="48.7109375" style="355" customWidth="1"/>
    <col min="4356" max="4356" width="35.28515625" style="355" customWidth="1"/>
    <col min="4357" max="4357" width="39.5703125" style="355" customWidth="1"/>
    <col min="4358" max="4358" width="11.28515625" style="355" bestFit="1" customWidth="1"/>
    <col min="4359" max="4610" width="9.140625" style="355"/>
    <col min="4611" max="4611" width="48.7109375" style="355" customWidth="1"/>
    <col min="4612" max="4612" width="35.28515625" style="355" customWidth="1"/>
    <col min="4613" max="4613" width="39.5703125" style="355" customWidth="1"/>
    <col min="4614" max="4614" width="11.28515625" style="355" bestFit="1" customWidth="1"/>
    <col min="4615" max="4866" width="9.140625" style="355"/>
    <col min="4867" max="4867" width="48.7109375" style="355" customWidth="1"/>
    <col min="4868" max="4868" width="35.28515625" style="355" customWidth="1"/>
    <col min="4869" max="4869" width="39.5703125" style="355" customWidth="1"/>
    <col min="4870" max="4870" width="11.28515625" style="355" bestFit="1" customWidth="1"/>
    <col min="4871" max="5122" width="9.140625" style="355"/>
    <col min="5123" max="5123" width="48.7109375" style="355" customWidth="1"/>
    <col min="5124" max="5124" width="35.28515625" style="355" customWidth="1"/>
    <col min="5125" max="5125" width="39.5703125" style="355" customWidth="1"/>
    <col min="5126" max="5126" width="11.28515625" style="355" bestFit="1" customWidth="1"/>
    <col min="5127" max="5378" width="9.140625" style="355"/>
    <col min="5379" max="5379" width="48.7109375" style="355" customWidth="1"/>
    <col min="5380" max="5380" width="35.28515625" style="355" customWidth="1"/>
    <col min="5381" max="5381" width="39.5703125" style="355" customWidth="1"/>
    <col min="5382" max="5382" width="11.28515625" style="355" bestFit="1" customWidth="1"/>
    <col min="5383" max="5634" width="9.140625" style="355"/>
    <col min="5635" max="5635" width="48.7109375" style="355" customWidth="1"/>
    <col min="5636" max="5636" width="35.28515625" style="355" customWidth="1"/>
    <col min="5637" max="5637" width="39.5703125" style="355" customWidth="1"/>
    <col min="5638" max="5638" width="11.28515625" style="355" bestFit="1" customWidth="1"/>
    <col min="5639" max="5890" width="9.140625" style="355"/>
    <col min="5891" max="5891" width="48.7109375" style="355" customWidth="1"/>
    <col min="5892" max="5892" width="35.28515625" style="355" customWidth="1"/>
    <col min="5893" max="5893" width="39.5703125" style="355" customWidth="1"/>
    <col min="5894" max="5894" width="11.28515625" style="355" bestFit="1" customWidth="1"/>
    <col min="5895" max="6146" width="9.140625" style="355"/>
    <col min="6147" max="6147" width="48.7109375" style="355" customWidth="1"/>
    <col min="6148" max="6148" width="35.28515625" style="355" customWidth="1"/>
    <col min="6149" max="6149" width="39.5703125" style="355" customWidth="1"/>
    <col min="6150" max="6150" width="11.28515625" style="355" bestFit="1" customWidth="1"/>
    <col min="6151" max="6402" width="9.140625" style="355"/>
    <col min="6403" max="6403" width="48.7109375" style="355" customWidth="1"/>
    <col min="6404" max="6404" width="35.28515625" style="355" customWidth="1"/>
    <col min="6405" max="6405" width="39.5703125" style="355" customWidth="1"/>
    <col min="6406" max="6406" width="11.28515625" style="355" bestFit="1" customWidth="1"/>
    <col min="6407" max="6658" width="9.140625" style="355"/>
    <col min="6659" max="6659" width="48.7109375" style="355" customWidth="1"/>
    <col min="6660" max="6660" width="35.28515625" style="355" customWidth="1"/>
    <col min="6661" max="6661" width="39.5703125" style="355" customWidth="1"/>
    <col min="6662" max="6662" width="11.28515625" style="355" bestFit="1" customWidth="1"/>
    <col min="6663" max="6914" width="9.140625" style="355"/>
    <col min="6915" max="6915" width="48.7109375" style="355" customWidth="1"/>
    <col min="6916" max="6916" width="35.28515625" style="355" customWidth="1"/>
    <col min="6917" max="6917" width="39.5703125" style="355" customWidth="1"/>
    <col min="6918" max="6918" width="11.28515625" style="355" bestFit="1" customWidth="1"/>
    <col min="6919" max="7170" width="9.140625" style="355"/>
    <col min="7171" max="7171" width="48.7109375" style="355" customWidth="1"/>
    <col min="7172" max="7172" width="35.28515625" style="355" customWidth="1"/>
    <col min="7173" max="7173" width="39.5703125" style="355" customWidth="1"/>
    <col min="7174" max="7174" width="11.28515625" style="355" bestFit="1" customWidth="1"/>
    <col min="7175" max="7426" width="9.140625" style="355"/>
    <col min="7427" max="7427" width="48.7109375" style="355" customWidth="1"/>
    <col min="7428" max="7428" width="35.28515625" style="355" customWidth="1"/>
    <col min="7429" max="7429" width="39.5703125" style="355" customWidth="1"/>
    <col min="7430" max="7430" width="11.28515625" style="355" bestFit="1" customWidth="1"/>
    <col min="7431" max="7682" width="9.140625" style="355"/>
    <col min="7683" max="7683" width="48.7109375" style="355" customWidth="1"/>
    <col min="7684" max="7684" width="35.28515625" style="355" customWidth="1"/>
    <col min="7685" max="7685" width="39.5703125" style="355" customWidth="1"/>
    <col min="7686" max="7686" width="11.28515625" style="355" bestFit="1" customWidth="1"/>
    <col min="7687" max="7938" width="9.140625" style="355"/>
    <col min="7939" max="7939" width="48.7109375" style="355" customWidth="1"/>
    <col min="7940" max="7940" width="35.28515625" style="355" customWidth="1"/>
    <col min="7941" max="7941" width="39.5703125" style="355" customWidth="1"/>
    <col min="7942" max="7942" width="11.28515625" style="355" bestFit="1" customWidth="1"/>
    <col min="7943" max="8194" width="9.140625" style="355"/>
    <col min="8195" max="8195" width="48.7109375" style="355" customWidth="1"/>
    <col min="8196" max="8196" width="35.28515625" style="355" customWidth="1"/>
    <col min="8197" max="8197" width="39.5703125" style="355" customWidth="1"/>
    <col min="8198" max="8198" width="11.28515625" style="355" bestFit="1" customWidth="1"/>
    <col min="8199" max="8450" width="9.140625" style="355"/>
    <col min="8451" max="8451" width="48.7109375" style="355" customWidth="1"/>
    <col min="8452" max="8452" width="35.28515625" style="355" customWidth="1"/>
    <col min="8453" max="8453" width="39.5703125" style="355" customWidth="1"/>
    <col min="8454" max="8454" width="11.28515625" style="355" bestFit="1" customWidth="1"/>
    <col min="8455" max="8706" width="9.140625" style="355"/>
    <col min="8707" max="8707" width="48.7109375" style="355" customWidth="1"/>
    <col min="8708" max="8708" width="35.28515625" style="355" customWidth="1"/>
    <col min="8709" max="8709" width="39.5703125" style="355" customWidth="1"/>
    <col min="8710" max="8710" width="11.28515625" style="355" bestFit="1" customWidth="1"/>
    <col min="8711" max="8962" width="9.140625" style="355"/>
    <col min="8963" max="8963" width="48.7109375" style="355" customWidth="1"/>
    <col min="8964" max="8964" width="35.28515625" style="355" customWidth="1"/>
    <col min="8965" max="8965" width="39.5703125" style="355" customWidth="1"/>
    <col min="8966" max="8966" width="11.28515625" style="355" bestFit="1" customWidth="1"/>
    <col min="8967" max="9218" width="9.140625" style="355"/>
    <col min="9219" max="9219" width="48.7109375" style="355" customWidth="1"/>
    <col min="9220" max="9220" width="35.28515625" style="355" customWidth="1"/>
    <col min="9221" max="9221" width="39.5703125" style="355" customWidth="1"/>
    <col min="9222" max="9222" width="11.28515625" style="355" bestFit="1" customWidth="1"/>
    <col min="9223" max="9474" width="9.140625" style="355"/>
    <col min="9475" max="9475" width="48.7109375" style="355" customWidth="1"/>
    <col min="9476" max="9476" width="35.28515625" style="355" customWidth="1"/>
    <col min="9477" max="9477" width="39.5703125" style="355" customWidth="1"/>
    <col min="9478" max="9478" width="11.28515625" style="355" bestFit="1" customWidth="1"/>
    <col min="9479" max="9730" width="9.140625" style="355"/>
    <col min="9731" max="9731" width="48.7109375" style="355" customWidth="1"/>
    <col min="9732" max="9732" width="35.28515625" style="355" customWidth="1"/>
    <col min="9733" max="9733" width="39.5703125" style="355" customWidth="1"/>
    <col min="9734" max="9734" width="11.28515625" style="355" bestFit="1" customWidth="1"/>
    <col min="9735" max="9986" width="9.140625" style="355"/>
    <col min="9987" max="9987" width="48.7109375" style="355" customWidth="1"/>
    <col min="9988" max="9988" width="35.28515625" style="355" customWidth="1"/>
    <col min="9989" max="9989" width="39.5703125" style="355" customWidth="1"/>
    <col min="9990" max="9990" width="11.28515625" style="355" bestFit="1" customWidth="1"/>
    <col min="9991" max="10242" width="9.140625" style="355"/>
    <col min="10243" max="10243" width="48.7109375" style="355" customWidth="1"/>
    <col min="10244" max="10244" width="35.28515625" style="355" customWidth="1"/>
    <col min="10245" max="10245" width="39.5703125" style="355" customWidth="1"/>
    <col min="10246" max="10246" width="11.28515625" style="355" bestFit="1" customWidth="1"/>
    <col min="10247" max="10498" width="9.140625" style="355"/>
    <col min="10499" max="10499" width="48.7109375" style="355" customWidth="1"/>
    <col min="10500" max="10500" width="35.28515625" style="355" customWidth="1"/>
    <col min="10501" max="10501" width="39.5703125" style="355" customWidth="1"/>
    <col min="10502" max="10502" width="11.28515625" style="355" bestFit="1" customWidth="1"/>
    <col min="10503" max="10754" width="9.140625" style="355"/>
    <col min="10755" max="10755" width="48.7109375" style="355" customWidth="1"/>
    <col min="10756" max="10756" width="35.28515625" style="355" customWidth="1"/>
    <col min="10757" max="10757" width="39.5703125" style="355" customWidth="1"/>
    <col min="10758" max="10758" width="11.28515625" style="355" bestFit="1" customWidth="1"/>
    <col min="10759" max="11010" width="9.140625" style="355"/>
    <col min="11011" max="11011" width="48.7109375" style="355" customWidth="1"/>
    <col min="11012" max="11012" width="35.28515625" style="355" customWidth="1"/>
    <col min="11013" max="11013" width="39.5703125" style="355" customWidth="1"/>
    <col min="11014" max="11014" width="11.28515625" style="355" bestFit="1" customWidth="1"/>
    <col min="11015" max="11266" width="9.140625" style="355"/>
    <col min="11267" max="11267" width="48.7109375" style="355" customWidth="1"/>
    <col min="11268" max="11268" width="35.28515625" style="355" customWidth="1"/>
    <col min="11269" max="11269" width="39.5703125" style="355" customWidth="1"/>
    <col min="11270" max="11270" width="11.28515625" style="355" bestFit="1" customWidth="1"/>
    <col min="11271" max="11522" width="9.140625" style="355"/>
    <col min="11523" max="11523" width="48.7109375" style="355" customWidth="1"/>
    <col min="11524" max="11524" width="35.28515625" style="355" customWidth="1"/>
    <col min="11525" max="11525" width="39.5703125" style="355" customWidth="1"/>
    <col min="11526" max="11526" width="11.28515625" style="355" bestFit="1" customWidth="1"/>
    <col min="11527" max="11778" width="9.140625" style="355"/>
    <col min="11779" max="11779" width="48.7109375" style="355" customWidth="1"/>
    <col min="11780" max="11780" width="35.28515625" style="355" customWidth="1"/>
    <col min="11781" max="11781" width="39.5703125" style="355" customWidth="1"/>
    <col min="11782" max="11782" width="11.28515625" style="355" bestFit="1" customWidth="1"/>
    <col min="11783" max="12034" width="9.140625" style="355"/>
    <col min="12035" max="12035" width="48.7109375" style="355" customWidth="1"/>
    <col min="12036" max="12036" width="35.28515625" style="355" customWidth="1"/>
    <col min="12037" max="12037" width="39.5703125" style="355" customWidth="1"/>
    <col min="12038" max="12038" width="11.28515625" style="355" bestFit="1" customWidth="1"/>
    <col min="12039" max="12290" width="9.140625" style="355"/>
    <col min="12291" max="12291" width="48.7109375" style="355" customWidth="1"/>
    <col min="12292" max="12292" width="35.28515625" style="355" customWidth="1"/>
    <col min="12293" max="12293" width="39.5703125" style="355" customWidth="1"/>
    <col min="12294" max="12294" width="11.28515625" style="355" bestFit="1" customWidth="1"/>
    <col min="12295" max="12546" width="9.140625" style="355"/>
    <col min="12547" max="12547" width="48.7109375" style="355" customWidth="1"/>
    <col min="12548" max="12548" width="35.28515625" style="355" customWidth="1"/>
    <col min="12549" max="12549" width="39.5703125" style="355" customWidth="1"/>
    <col min="12550" max="12550" width="11.28515625" style="355" bestFit="1" customWidth="1"/>
    <col min="12551" max="12802" width="9.140625" style="355"/>
    <col min="12803" max="12803" width="48.7109375" style="355" customWidth="1"/>
    <col min="12804" max="12804" width="35.28515625" style="355" customWidth="1"/>
    <col min="12805" max="12805" width="39.5703125" style="355" customWidth="1"/>
    <col min="12806" max="12806" width="11.28515625" style="355" bestFit="1" customWidth="1"/>
    <col min="12807" max="13058" width="9.140625" style="355"/>
    <col min="13059" max="13059" width="48.7109375" style="355" customWidth="1"/>
    <col min="13060" max="13060" width="35.28515625" style="355" customWidth="1"/>
    <col min="13061" max="13061" width="39.5703125" style="355" customWidth="1"/>
    <col min="13062" max="13062" width="11.28515625" style="355" bestFit="1" customWidth="1"/>
    <col min="13063" max="13314" width="9.140625" style="355"/>
    <col min="13315" max="13315" width="48.7109375" style="355" customWidth="1"/>
    <col min="13316" max="13316" width="35.28515625" style="355" customWidth="1"/>
    <col min="13317" max="13317" width="39.5703125" style="355" customWidth="1"/>
    <col min="13318" max="13318" width="11.28515625" style="355" bestFit="1" customWidth="1"/>
    <col min="13319" max="13570" width="9.140625" style="355"/>
    <col min="13571" max="13571" width="48.7109375" style="355" customWidth="1"/>
    <col min="13572" max="13572" width="35.28515625" style="355" customWidth="1"/>
    <col min="13573" max="13573" width="39.5703125" style="355" customWidth="1"/>
    <col min="13574" max="13574" width="11.28515625" style="355" bestFit="1" customWidth="1"/>
    <col min="13575" max="13826" width="9.140625" style="355"/>
    <col min="13827" max="13827" width="48.7109375" style="355" customWidth="1"/>
    <col min="13828" max="13828" width="35.28515625" style="355" customWidth="1"/>
    <col min="13829" max="13829" width="39.5703125" style="355" customWidth="1"/>
    <col min="13830" max="13830" width="11.28515625" style="355" bestFit="1" customWidth="1"/>
    <col min="13831" max="14082" width="9.140625" style="355"/>
    <col min="14083" max="14083" width="48.7109375" style="355" customWidth="1"/>
    <col min="14084" max="14084" width="35.28515625" style="355" customWidth="1"/>
    <col min="14085" max="14085" width="39.5703125" style="355" customWidth="1"/>
    <col min="14086" max="14086" width="11.28515625" style="355" bestFit="1" customWidth="1"/>
    <col min="14087" max="14338" width="9.140625" style="355"/>
    <col min="14339" max="14339" width="48.7109375" style="355" customWidth="1"/>
    <col min="14340" max="14340" width="35.28515625" style="355" customWidth="1"/>
    <col min="14341" max="14341" width="39.5703125" style="355" customWidth="1"/>
    <col min="14342" max="14342" width="11.28515625" style="355" bestFit="1" customWidth="1"/>
    <col min="14343" max="14594" width="9.140625" style="355"/>
    <col min="14595" max="14595" width="48.7109375" style="355" customWidth="1"/>
    <col min="14596" max="14596" width="35.28515625" style="355" customWidth="1"/>
    <col min="14597" max="14597" width="39.5703125" style="355" customWidth="1"/>
    <col min="14598" max="14598" width="11.28515625" style="355" bestFit="1" customWidth="1"/>
    <col min="14599" max="14850" width="9.140625" style="355"/>
    <col min="14851" max="14851" width="48.7109375" style="355" customWidth="1"/>
    <col min="14852" max="14852" width="35.28515625" style="355" customWidth="1"/>
    <col min="14853" max="14853" width="39.5703125" style="355" customWidth="1"/>
    <col min="14854" max="14854" width="11.28515625" style="355" bestFit="1" customWidth="1"/>
    <col min="14855" max="15106" width="9.140625" style="355"/>
    <col min="15107" max="15107" width="48.7109375" style="355" customWidth="1"/>
    <col min="15108" max="15108" width="35.28515625" style="355" customWidth="1"/>
    <col min="15109" max="15109" width="39.5703125" style="355" customWidth="1"/>
    <col min="15110" max="15110" width="11.28515625" style="355" bestFit="1" customWidth="1"/>
    <col min="15111" max="15362" width="9.140625" style="355"/>
    <col min="15363" max="15363" width="48.7109375" style="355" customWidth="1"/>
    <col min="15364" max="15364" width="35.28515625" style="355" customWidth="1"/>
    <col min="15365" max="15365" width="39.5703125" style="355" customWidth="1"/>
    <col min="15366" max="15366" width="11.28515625" style="355" bestFit="1" customWidth="1"/>
    <col min="15367" max="15618" width="9.140625" style="355"/>
    <col min="15619" max="15619" width="48.7109375" style="355" customWidth="1"/>
    <col min="15620" max="15620" width="35.28515625" style="355" customWidth="1"/>
    <col min="15621" max="15621" width="39.5703125" style="355" customWidth="1"/>
    <col min="15622" max="15622" width="11.28515625" style="355" bestFit="1" customWidth="1"/>
    <col min="15623" max="15874" width="9.140625" style="355"/>
    <col min="15875" max="15875" width="48.7109375" style="355" customWidth="1"/>
    <col min="15876" max="15876" width="35.28515625" style="355" customWidth="1"/>
    <col min="15877" max="15877" width="39.5703125" style="355" customWidth="1"/>
    <col min="15878" max="15878" width="11.28515625" style="355" bestFit="1" customWidth="1"/>
    <col min="15879" max="16130" width="9.140625" style="355"/>
    <col min="16131" max="16131" width="48.7109375" style="355" customWidth="1"/>
    <col min="16132" max="16132" width="35.28515625" style="355" customWidth="1"/>
    <col min="16133" max="16133" width="39.5703125" style="355" customWidth="1"/>
    <col min="16134" max="16134" width="11.28515625" style="355" bestFit="1" customWidth="1"/>
    <col min="16135" max="16384" width="9.140625" style="355"/>
  </cols>
  <sheetData>
    <row r="1" spans="2:6" s="79" customFormat="1" ht="18.75" customHeight="1" x14ac:dyDescent="0.25"/>
    <row r="2" spans="2:6" s="79" customFormat="1" ht="26.25" customHeight="1" x14ac:dyDescent="0.25"/>
    <row r="3" spans="2:6" s="79" customFormat="1" ht="12" customHeight="1" x14ac:dyDescent="0.25">
      <c r="B3" s="354"/>
      <c r="C3" s="81" t="s">
        <v>133</v>
      </c>
      <c r="D3" s="81"/>
      <c r="E3" s="81"/>
      <c r="F3" s="267"/>
    </row>
    <row r="4" spans="2:6" s="79" customFormat="1" ht="11.25" customHeight="1" x14ac:dyDescent="0.2">
      <c r="B4" s="83" t="s">
        <v>134</v>
      </c>
      <c r="C4" s="83"/>
      <c r="D4" s="83"/>
      <c r="E4" s="83"/>
      <c r="F4" s="83"/>
    </row>
    <row r="5" spans="2:6" s="79" customFormat="1" ht="11.25" customHeight="1" x14ac:dyDescent="0.25">
      <c r="B5" s="201" t="s">
        <v>135</v>
      </c>
      <c r="C5" s="201"/>
      <c r="D5" s="201"/>
      <c r="E5" s="201"/>
      <c r="F5" s="201"/>
    </row>
    <row r="6" spans="2:6" s="79" customFormat="1" ht="11.25" customHeight="1" x14ac:dyDescent="0.25">
      <c r="B6" s="81" t="s">
        <v>136</v>
      </c>
      <c r="C6" s="81"/>
      <c r="D6" s="81"/>
      <c r="E6" s="81"/>
      <c r="F6" s="81"/>
    </row>
    <row r="7" spans="2:6" s="79" customFormat="1" ht="18" customHeight="1" x14ac:dyDescent="0.25">
      <c r="B7" s="201" t="s">
        <v>137</v>
      </c>
      <c r="C7" s="81"/>
      <c r="D7" s="81"/>
      <c r="E7" s="81"/>
      <c r="F7" s="81"/>
    </row>
    <row r="8" spans="2:6" ht="9.75" customHeight="1" x14ac:dyDescent="0.2">
      <c r="C8" s="356" t="s">
        <v>138</v>
      </c>
      <c r="D8" s="356"/>
      <c r="E8" s="357">
        <v>1</v>
      </c>
    </row>
    <row r="9" spans="2:6" s="79" customFormat="1" ht="12" customHeight="1" x14ac:dyDescent="0.2">
      <c r="B9" s="355"/>
      <c r="C9" s="358" t="s">
        <v>139</v>
      </c>
      <c r="D9" s="359" t="s">
        <v>140</v>
      </c>
      <c r="E9" s="360"/>
      <c r="F9" s="361"/>
    </row>
    <row r="10" spans="2:6" s="79" customFormat="1" ht="12" customHeight="1" x14ac:dyDescent="0.2">
      <c r="B10" s="355"/>
      <c r="C10" s="362" t="s">
        <v>141</v>
      </c>
      <c r="D10" s="363">
        <f>'[1]anexo I-TCE'!C38</f>
        <v>15832886168.200001</v>
      </c>
      <c r="E10" s="364"/>
      <c r="F10" s="361"/>
    </row>
    <row r="11" spans="2:6" ht="16.5" customHeight="1" x14ac:dyDescent="0.2">
      <c r="C11" s="362" t="s">
        <v>142</v>
      </c>
      <c r="D11" s="363">
        <f>'[1]anexo I-TCE'!C40</f>
        <v>15809748394.200001</v>
      </c>
      <c r="E11" s="364"/>
    </row>
    <row r="12" spans="2:6" x14ac:dyDescent="0.2">
      <c r="C12" s="365"/>
      <c r="D12" s="365"/>
      <c r="E12" s="365"/>
    </row>
    <row r="13" spans="2:6" ht="18" customHeight="1" x14ac:dyDescent="0.2">
      <c r="C13" s="366" t="s">
        <v>10</v>
      </c>
      <c r="D13" s="367" t="s">
        <v>33</v>
      </c>
      <c r="E13" s="366" t="s">
        <v>143</v>
      </c>
    </row>
    <row r="14" spans="2:6" ht="14.25" customHeight="1" x14ac:dyDescent="0.2">
      <c r="C14" s="368" t="s">
        <v>144</v>
      </c>
      <c r="D14" s="369">
        <f>'[1]anexo I-TCE'!C41</f>
        <v>790315010.08899999</v>
      </c>
      <c r="E14" s="370">
        <f>D14/D11</f>
        <v>4.9989094727082226E-2</v>
      </c>
    </row>
    <row r="15" spans="2:6" ht="14.25" customHeight="1" x14ac:dyDescent="0.2">
      <c r="C15" s="371" t="s">
        <v>145</v>
      </c>
      <c r="D15" s="372">
        <f>'[1]anexo I-TCE'!C42</f>
        <v>948584903.65200007</v>
      </c>
      <c r="E15" s="373">
        <f>D15/D11</f>
        <v>6.0000000000000005E-2</v>
      </c>
    </row>
    <row r="16" spans="2:6" ht="13.5" customHeight="1" x14ac:dyDescent="0.2">
      <c r="C16" s="371" t="s">
        <v>146</v>
      </c>
      <c r="D16" s="372">
        <f>'[1]anexo I-TCE'!C43</f>
        <v>901155658.46940005</v>
      </c>
      <c r="E16" s="373">
        <f>D16/D11</f>
        <v>5.7000000000000002E-2</v>
      </c>
    </row>
    <row r="17" spans="3:10" ht="13.5" customHeight="1" x14ac:dyDescent="0.2">
      <c r="C17" s="374" t="s">
        <v>147</v>
      </c>
      <c r="D17" s="375">
        <f>'[1]anexo I-TCE'!C44</f>
        <v>853726413.28680015</v>
      </c>
      <c r="E17" s="376">
        <v>5.3999999999999999E-2</v>
      </c>
    </row>
    <row r="18" spans="3:10" ht="11.25" customHeight="1" x14ac:dyDescent="0.2">
      <c r="C18" s="377"/>
      <c r="D18" s="377"/>
      <c r="E18" s="377"/>
    </row>
    <row r="19" spans="3:10" ht="11.25" customHeight="1" x14ac:dyDescent="0.2">
      <c r="C19" s="378" t="s">
        <v>148</v>
      </c>
      <c r="D19" s="379" t="s">
        <v>149</v>
      </c>
      <c r="E19" s="380" t="s">
        <v>150</v>
      </c>
    </row>
    <row r="20" spans="3:10" ht="11.25" customHeight="1" x14ac:dyDescent="0.2">
      <c r="C20" s="381"/>
      <c r="D20" s="382"/>
      <c r="E20" s="383" t="s">
        <v>151</v>
      </c>
    </row>
    <row r="21" spans="3:10" ht="11.25" customHeight="1" x14ac:dyDescent="0.2">
      <c r="C21" s="381"/>
      <c r="D21" s="382"/>
      <c r="E21" s="383" t="s">
        <v>152</v>
      </c>
    </row>
    <row r="22" spans="3:10" ht="11.25" customHeight="1" x14ac:dyDescent="0.2">
      <c r="C22" s="384"/>
      <c r="D22" s="385"/>
      <c r="E22" s="386" t="s">
        <v>153</v>
      </c>
    </row>
    <row r="23" spans="3:10" ht="34.5" customHeight="1" x14ac:dyDescent="0.2">
      <c r="C23" s="387" t="s">
        <v>154</v>
      </c>
      <c r="D23" s="388">
        <f>[1]Disponibilidade!I23</f>
        <v>18779448.640000004</v>
      </c>
      <c r="E23" s="389">
        <f>[1]Disponibilidade!K23</f>
        <v>152812318.28999999</v>
      </c>
    </row>
    <row r="24" spans="3:10" ht="33" customHeight="1" x14ac:dyDescent="0.2">
      <c r="C24" s="390" t="s">
        <v>155</v>
      </c>
      <c r="D24" s="390"/>
      <c r="E24" s="390"/>
    </row>
    <row r="25" spans="3:10" ht="11.25" customHeight="1" x14ac:dyDescent="0.2">
      <c r="C25" s="391"/>
      <c r="D25" s="391" t="s">
        <v>169</v>
      </c>
      <c r="E25" s="391"/>
    </row>
    <row r="26" spans="3:10" ht="11.25" customHeight="1" x14ac:dyDescent="0.2">
      <c r="C26" s="391"/>
      <c r="D26" s="391"/>
      <c r="E26" s="391"/>
    </row>
    <row r="27" spans="3:10" ht="11.25" customHeight="1" x14ac:dyDescent="0.2">
      <c r="C27" s="391"/>
      <c r="D27" s="331"/>
      <c r="E27" s="331"/>
    </row>
    <row r="28" spans="3:10" ht="11.25" customHeight="1" x14ac:dyDescent="0.2">
      <c r="C28" s="391"/>
      <c r="D28" s="336"/>
      <c r="E28" s="336"/>
    </row>
    <row r="29" spans="3:10" ht="15" customHeight="1" x14ac:dyDescent="0.25">
      <c r="C29" s="392"/>
      <c r="D29" s="393" t="s">
        <v>156</v>
      </c>
      <c r="E29" s="394"/>
      <c r="F29" s="395"/>
      <c r="G29" s="392"/>
      <c r="H29" s="396"/>
      <c r="I29" s="397"/>
      <c r="J29" s="398"/>
    </row>
    <row r="30" spans="3:10" ht="14.25" customHeight="1" x14ac:dyDescent="0.2">
      <c r="C30" s="392"/>
      <c r="D30" s="399" t="s">
        <v>157</v>
      </c>
      <c r="E30" s="400"/>
      <c r="F30" s="335"/>
      <c r="G30" s="335"/>
      <c r="H30" s="79"/>
      <c r="I30" s="79"/>
      <c r="J30" s="79"/>
    </row>
    <row r="31" spans="3:10" ht="11.25" customHeight="1" x14ac:dyDescent="0.2">
      <c r="C31" s="329"/>
      <c r="D31" s="79"/>
      <c r="E31" s="87"/>
      <c r="F31" s="328"/>
      <c r="G31" s="328"/>
      <c r="H31" s="79"/>
      <c r="I31" s="79"/>
      <c r="J31" s="79"/>
    </row>
    <row r="32" spans="3:10" ht="11.25" customHeight="1" x14ac:dyDescent="0.2">
      <c r="C32" s="329"/>
      <c r="D32" s="79"/>
      <c r="E32" s="79"/>
      <c r="F32" s="334"/>
      <c r="G32" s="334"/>
      <c r="H32" s="79"/>
      <c r="I32" s="79"/>
      <c r="J32" s="79"/>
    </row>
    <row r="33" spans="2:10" ht="11.25" customHeight="1" x14ac:dyDescent="0.2">
      <c r="C33" s="329"/>
      <c r="D33" s="79"/>
      <c r="E33" s="79"/>
      <c r="F33" s="334"/>
      <c r="G33" s="334"/>
      <c r="H33" s="79"/>
      <c r="I33" s="79"/>
      <c r="J33" s="79"/>
    </row>
    <row r="34" spans="2:10" ht="11.25" customHeight="1" x14ac:dyDescent="0.2">
      <c r="C34" s="329"/>
      <c r="D34" s="401" t="s">
        <v>158</v>
      </c>
      <c r="E34" s="79"/>
      <c r="F34" s="79"/>
      <c r="G34" s="79"/>
      <c r="H34" s="79"/>
      <c r="I34" s="79"/>
      <c r="J34" s="79"/>
    </row>
    <row r="35" spans="2:10" ht="11.25" customHeight="1" x14ac:dyDescent="0.2">
      <c r="C35" s="329"/>
      <c r="D35" s="352" t="s">
        <v>159</v>
      </c>
      <c r="E35" s="331"/>
      <c r="F35" s="331"/>
      <c r="G35" s="331"/>
      <c r="H35" s="331"/>
      <c r="I35" s="331"/>
      <c r="J35" s="331"/>
    </row>
    <row r="36" spans="2:10" ht="11.25" customHeight="1" x14ac:dyDescent="0.2">
      <c r="C36" s="329"/>
      <c r="D36" s="352"/>
      <c r="E36" s="331"/>
      <c r="F36" s="331"/>
      <c r="G36" s="331"/>
      <c r="H36" s="331"/>
      <c r="I36" s="331"/>
      <c r="J36" s="331"/>
    </row>
    <row r="37" spans="2:10" ht="11.25" customHeight="1" x14ac:dyDescent="0.2">
      <c r="C37" s="329"/>
      <c r="D37" s="352"/>
      <c r="E37" s="331"/>
      <c r="F37" s="331"/>
      <c r="G37" s="331"/>
      <c r="H37" s="331"/>
      <c r="I37" s="331"/>
      <c r="J37" s="331"/>
    </row>
    <row r="38" spans="2:10" ht="11.25" customHeight="1" x14ac:dyDescent="0.2">
      <c r="C38" s="329"/>
      <c r="D38" s="352"/>
      <c r="E38" s="331"/>
      <c r="F38" s="331"/>
      <c r="G38" s="331"/>
      <c r="H38" s="331"/>
      <c r="I38" s="331"/>
      <c r="J38" s="331"/>
    </row>
    <row r="39" spans="2:10" ht="11.25" customHeight="1" x14ac:dyDescent="0.2">
      <c r="C39" s="329"/>
      <c r="D39" s="352"/>
      <c r="E39" s="331"/>
      <c r="F39" s="331"/>
      <c r="G39" s="331"/>
      <c r="H39" s="331"/>
      <c r="I39" s="331"/>
      <c r="J39" s="331"/>
    </row>
    <row r="40" spans="2:10" ht="11.25" customHeight="1" x14ac:dyDescent="0.2">
      <c r="C40" s="402" t="s">
        <v>132</v>
      </c>
      <c r="E40" s="403" t="s">
        <v>160</v>
      </c>
      <c r="F40" s="337"/>
      <c r="G40" s="336"/>
      <c r="H40" s="336"/>
      <c r="I40" s="336"/>
      <c r="J40" s="336"/>
    </row>
    <row r="41" spans="2:10" ht="11.25" customHeight="1" x14ac:dyDescent="0.2">
      <c r="B41" s="404" t="s">
        <v>161</v>
      </c>
      <c r="C41" s="404"/>
      <c r="E41" s="339" t="s">
        <v>162</v>
      </c>
      <c r="F41" s="342"/>
      <c r="G41" s="336"/>
      <c r="H41" s="336"/>
      <c r="I41" s="336"/>
      <c r="J41" s="336"/>
    </row>
    <row r="42" spans="2:10" ht="11.25" customHeight="1" x14ac:dyDescent="0.2">
      <c r="C42" s="352" t="s">
        <v>163</v>
      </c>
      <c r="D42" s="405" t="s">
        <v>164</v>
      </c>
      <c r="E42" s="405"/>
      <c r="F42" s="405"/>
      <c r="G42" s="405"/>
      <c r="H42" s="405"/>
      <c r="I42" s="405"/>
      <c r="J42" s="405"/>
    </row>
    <row r="43" spans="2:10" ht="11.25" customHeight="1" x14ac:dyDescent="0.2">
      <c r="C43" s="329"/>
      <c r="D43" s="406" t="s">
        <v>165</v>
      </c>
      <c r="E43" s="406"/>
      <c r="F43" s="406"/>
      <c r="G43" s="406"/>
      <c r="H43" s="406"/>
      <c r="I43" s="406"/>
      <c r="J43" s="406"/>
    </row>
    <row r="44" spans="2:10" ht="11.25" customHeight="1" x14ac:dyDescent="0.2">
      <c r="D44" s="340"/>
      <c r="E44" s="351"/>
      <c r="F44" s="339"/>
      <c r="G44" s="392"/>
      <c r="H44" s="407" t="s">
        <v>166</v>
      </c>
      <c r="I44" s="339"/>
      <c r="J44" s="329"/>
    </row>
    <row r="45" spans="2:10" ht="11.25" customHeight="1" x14ac:dyDescent="0.2">
      <c r="D45" s="342"/>
      <c r="E45" s="339"/>
      <c r="F45" s="329"/>
      <c r="G45" s="392"/>
      <c r="H45" s="408"/>
      <c r="I45" s="329"/>
      <c r="J45" s="329"/>
    </row>
    <row r="46" spans="2:10" ht="11.25" customHeight="1" x14ac:dyDescent="0.2">
      <c r="C46" s="348"/>
      <c r="D46" s="348"/>
      <c r="E46" s="329"/>
      <c r="F46" s="329"/>
      <c r="G46" s="392"/>
      <c r="H46" s="350"/>
      <c r="I46" s="329"/>
      <c r="J46" s="329"/>
    </row>
    <row r="47" spans="2:10" ht="11.25" customHeight="1" x14ac:dyDescent="0.2">
      <c r="C47" s="350"/>
      <c r="D47" s="350"/>
      <c r="E47" s="329"/>
      <c r="F47" s="329"/>
      <c r="G47" s="392"/>
      <c r="H47" s="329"/>
      <c r="I47" s="329"/>
      <c r="J47" s="329"/>
    </row>
    <row r="48" spans="2:10" ht="11.25" customHeight="1" x14ac:dyDescent="0.2">
      <c r="C48" s="341" t="s">
        <v>82</v>
      </c>
      <c r="D48" s="341"/>
      <c r="E48" s="341"/>
      <c r="F48" s="339"/>
      <c r="G48" s="392"/>
      <c r="H48" s="409"/>
      <c r="I48" s="409"/>
      <c r="J48" s="329"/>
    </row>
    <row r="49" spans="3:10" ht="11.25" customHeight="1" x14ac:dyDescent="0.2">
      <c r="C49" s="343" t="s">
        <v>167</v>
      </c>
      <c r="D49" s="343"/>
      <c r="E49" s="343"/>
      <c r="F49" s="329"/>
      <c r="G49" s="392"/>
      <c r="H49" s="408" t="s">
        <v>168</v>
      </c>
      <c r="I49" s="408"/>
      <c r="J49" s="329"/>
    </row>
    <row r="50" spans="3:10" ht="11.25" customHeight="1" x14ac:dyDescent="0.2">
      <c r="C50" s="343"/>
      <c r="D50" s="343"/>
      <c r="E50" s="343"/>
      <c r="F50" s="329"/>
      <c r="G50" s="392"/>
      <c r="H50" s="408"/>
      <c r="I50" s="408"/>
      <c r="J50" s="329"/>
    </row>
    <row r="51" spans="3:10" ht="11.25" customHeight="1" x14ac:dyDescent="0.2">
      <c r="C51" s="410"/>
      <c r="D51" s="410"/>
      <c r="E51" s="410"/>
    </row>
  </sheetData>
  <mergeCells count="19">
    <mergeCell ref="C51:E51"/>
    <mergeCell ref="B41:C41"/>
    <mergeCell ref="D42:J42"/>
    <mergeCell ref="D43:J43"/>
    <mergeCell ref="C48:E48"/>
    <mergeCell ref="C49:E49"/>
    <mergeCell ref="C50:E50"/>
    <mergeCell ref="D10:E10"/>
    <mergeCell ref="D11:E11"/>
    <mergeCell ref="C19:C22"/>
    <mergeCell ref="D19:D22"/>
    <mergeCell ref="C24:E24"/>
    <mergeCell ref="E30:G30"/>
    <mergeCell ref="C3:E3"/>
    <mergeCell ref="B4:F4"/>
    <mergeCell ref="B5:F5"/>
    <mergeCell ref="B6:F6"/>
    <mergeCell ref="B7:F7"/>
    <mergeCell ref="D9:E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I sintético</vt:lpstr>
      <vt:lpstr>anexo I detalhado</vt:lpstr>
      <vt:lpstr>anexo V</vt:lpstr>
      <vt:lpstr>anexo VI</vt:lpstr>
    </vt:vector>
  </TitlesOfParts>
  <Company>TJES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SASANTOS</dc:creator>
  <cp:lastModifiedBy>SASANTOS</cp:lastModifiedBy>
  <dcterms:created xsi:type="dcterms:W3CDTF">2020-04-15T20:15:39Z</dcterms:created>
  <dcterms:modified xsi:type="dcterms:W3CDTF">2020-04-15T20:22:46Z</dcterms:modified>
</cp:coreProperties>
</file>