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3.png" ContentType="image/png"/>
  <Override PartName="/xl/media/image4.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exo I" sheetId="1" state="visible" r:id="rId2"/>
    <sheet name="anexo I detalhado" sheetId="2" state="visible" r:id="rId3"/>
    <sheet name="sefaz" sheetId="3" state="hidden" r:id="rId4"/>
    <sheet name="DEA" sheetId="4" state="hidden" r:id="rId5"/>
    <sheet name="IPAJM2024" sheetId="5" state="hidden" r:id="rId6"/>
    <sheet name="IPAJM2023" sheetId="6" state="hidden" r:id="rId7"/>
  </sheets>
  <externalReferences>
    <externalReference r:id="rId8"/>
  </externalReferenc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<sst xmlns="http://schemas.openxmlformats.org/spreadsheetml/2006/main" count="866" uniqueCount="255">
  <si>
    <t xml:space="preserve">                          GOVERNO DO ESTADO DO ESPIRITO SANTO </t>
  </si>
  <si>
    <t xml:space="preserve">                   PODER JUDICIÁRIO</t>
  </si>
  <si>
    <t xml:space="preserve">                        RELATÓRIO DE GESTÃO FISCAL  </t>
  </si>
  <si>
    <t xml:space="preserve">                            DEMONSTRATIVO DA DESPESA COM PESSOAL</t>
  </si>
  <si>
    <t xml:space="preserve">                            ORÇAMENTOS FISCAL E DA SEGURIDADE SOCIAL</t>
  </si>
  <si>
    <t xml:space="preserve">                     SETEMBRO/2023 A AGOSTO/2024</t>
  </si>
  <si>
    <t xml:space="preserve"> RGF - ANEXO I (LRF, art. 55, inciso I, alinea "a")</t>
  </si>
  <si>
    <t xml:space="preserve">RS 1,00</t>
  </si>
  <si>
    <t xml:space="preserve">DESPESA COM PESSOAL</t>
  </si>
  <si>
    <t xml:space="preserve">DESPESAS EXECUTADAS</t>
  </si>
  <si>
    <t xml:space="preserve">(  SETEMBRO/2023 A AGOSTO/2024)</t>
  </si>
  <si>
    <t xml:space="preserve">LIQUIDADAS</t>
  </si>
  <si>
    <t xml:space="preserve">INSCRITAS EM RESTOS A PAGAR NÃO PROCESSADOS</t>
  </si>
  <si>
    <t xml:space="preserve">(a)</t>
  </si>
  <si>
    <t xml:space="preserve">(b)</t>
  </si>
  <si>
    <t xml:space="preserve">DESPESA BRUTA COM PESSOAL (I)</t>
  </si>
  <si>
    <t xml:space="preserve">    Pessoal Ativo</t>
  </si>
  <si>
    <t xml:space="preserve">      Vencimentos, Vantagens e Outras Despesas Variáveis</t>
  </si>
  <si>
    <t xml:space="preserve">      Obrigações Patronais</t>
  </si>
  <si>
    <t xml:space="preserve">      Benefícios Previdenciários</t>
  </si>
  <si>
    <t xml:space="preserve">    Pessoal Inativo e Pensionistas (a) </t>
  </si>
  <si>
    <t xml:space="preserve">      Aposentadorias, Reserva e Reformas (a)</t>
  </si>
  <si>
    <t xml:space="preserve">      Pensões (a)</t>
  </si>
  <si>
    <t xml:space="preserve">     Outras despesas de pessoal decorrentes de contratos de terceirização ou de contratação de forma indireta (§ 1º do art. 18 da LRF)</t>
  </si>
  <si>
    <t xml:space="preserve"> </t>
  </si>
  <si>
    <t xml:space="preserve">    Despesa com Pessoal não Executada Orçamentariamente (a)</t>
  </si>
  <si>
    <t xml:space="preserve">DESPESAS NÃO COMPUTADAS (II) (§ 1º do art. 19 da LRF) </t>
  </si>
  <si>
    <t xml:space="preserve">Indenizações por Demissão e Incentivos à Demissão Voluntária</t>
  </si>
  <si>
    <t xml:space="preserve">Decorrentes de Decisão Judicial de período anterior ao da apuração</t>
  </si>
  <si>
    <t xml:space="preserve">Despesas de Exercícios Anteriores de período anterior ao da apuração</t>
  </si>
  <si>
    <t xml:space="preserve">Inativos e Pensionistas com Recursos Vinculados (b)</t>
  </si>
  <si>
    <t xml:space="preserve">DESPESA LIQUIDA COM PESSOAL (III) = (I - II)</t>
  </si>
  <si>
    <t xml:space="preserve">APURAÇÃO DO CUMPRIMENTO DO LIMITE LEGAL</t>
  </si>
  <si>
    <t xml:space="preserve">VALOR</t>
  </si>
  <si>
    <t xml:space="preserve">% SOBRE A RCL</t>
  </si>
  <si>
    <t xml:space="preserve">RECEITA CORRENTE LIQUIDA - RCL (IV)</t>
  </si>
  <si>
    <t xml:space="preserve">(-) Transferências obrigatórias da União relativas às emendas individuais (art. 166-A, § 1º, da CF) (V) </t>
  </si>
  <si>
    <t xml:space="preserve"> (-) Transferências obrigatórias da União relativas às emendas de bancada (art. 166, § 16 da CF) (VI) </t>
  </si>
  <si>
    <t xml:space="preserve">-</t>
  </si>
  <si>
    <t xml:space="preserve">RECEITA CORRENTE LÍQUIDA AJUSTADA PARA CÁLCULO DOS LIMITES DA DESPESA COM PESSOAL (VII) = (IV - V - VI)</t>
  </si>
  <si>
    <t xml:space="preserve">DESPESA TOTAL COM PESSOAL - DTP (V)= (III a + III b)</t>
  </si>
  <si>
    <t xml:space="preserve">                                                        </t>
  </si>
  <si>
    <t xml:space="preserve">LIMITE MÁXIMO (VIII)  (incisos I, II e III. art. 20 da LRF)</t>
  </si>
  <si>
    <r>
      <rPr>
        <sz val="8"/>
        <color rgb="FF1E1C11"/>
        <rFont val="Calibri"/>
        <family val="2"/>
        <charset val="1"/>
      </rPr>
      <t xml:space="preserve">LIMITE PRUDENCIAL(IX) = (0,95 x VIII) (parágrafo único. art. </t>
    </r>
    <r>
      <rPr>
        <i val="true"/>
        <sz val="8"/>
        <color rgb="FF333300"/>
        <rFont val="Calibri"/>
        <family val="2"/>
        <charset val="1"/>
      </rPr>
      <t xml:space="preserve">22 da </t>
    </r>
    <r>
      <rPr>
        <sz val="8"/>
        <color rgb="FF333300"/>
        <rFont val="Calibri"/>
        <family val="2"/>
        <charset val="1"/>
      </rPr>
      <t xml:space="preserve">LRF) </t>
    </r>
  </si>
  <si>
    <r>
      <rPr>
        <sz val="8"/>
        <color rgb="FF1E1C11"/>
        <rFont val="Calibri"/>
        <family val="2"/>
        <charset val="1"/>
      </rPr>
      <t xml:space="preserve">LIMITE DE ALERTA (X) = (0,90 x VIII) (inciso II do § 1º do art. 59</t>
    </r>
    <r>
      <rPr>
        <i val="true"/>
        <sz val="8"/>
        <color rgb="FF333300"/>
        <rFont val="Calibri"/>
        <family val="2"/>
        <charset val="1"/>
      </rPr>
      <t xml:space="preserve"> da </t>
    </r>
    <r>
      <rPr>
        <sz val="8"/>
        <color rgb="FF333300"/>
        <rFont val="Calibri"/>
        <family val="2"/>
        <charset val="1"/>
      </rPr>
      <t xml:space="preserve">LRF) </t>
    </r>
  </si>
  <si>
    <t xml:space="preserve">        GOVERNO DO ESTADO DO ESPIRITO SANTO - PODER JUDICIÁRIO</t>
  </si>
  <si>
    <t xml:space="preserve">  RELATÓRIO DE GESTÃO FISCAL</t>
  </si>
  <si>
    <t xml:space="preserve">                                                                                                              DEMONSTRATIVO DA DESPESA COM PESSOAL</t>
  </si>
  <si>
    <t xml:space="preserve">            ORÇAMENTOS FISCAL E DA SEGURIDADE SOCIAL</t>
  </si>
  <si>
    <t xml:space="preserve">       SETEMBRO/2023 A  AGOSTO/2024</t>
  </si>
  <si>
    <t xml:space="preserve"> RGF - ANEXO 1 (LRF, art. 55, inciso I, alínea "a")</t>
  </si>
  <si>
    <t xml:space="preserve">INSCRITAS EM RESTOS A PAGAR NÃO PROCESSADOS </t>
  </si>
  <si>
    <t xml:space="preserve">(MR-1) </t>
  </si>
  <si>
    <t xml:space="preserve">(MR-2) </t>
  </si>
  <si>
    <t xml:space="preserve">(MR-3) </t>
  </si>
  <si>
    <t xml:space="preserve">(MR-4) </t>
  </si>
  <si>
    <t xml:space="preserve">(MR-5) </t>
  </si>
  <si>
    <t xml:space="preserve">(MR-6) </t>
  </si>
  <si>
    <t xml:space="preserve">(MR-7) </t>
  </si>
  <si>
    <t xml:space="preserve">(MR-8) </t>
  </si>
  <si>
    <t xml:space="preserve">(MR-9) </t>
  </si>
  <si>
    <t xml:space="preserve">(MR-10) </t>
  </si>
  <si>
    <t xml:space="preserve">(MR-11) </t>
  </si>
  <si>
    <t xml:space="preserve">(MR-12) </t>
  </si>
  <si>
    <t xml:space="preserve">TOTAL (ÚLTIMOS 12 MESES) (a)</t>
  </si>
  <si>
    <t xml:space="preserve">    Outras despesas de pessoal decorrentes de contratos de terceirização ou de contratação de forma indireta (§ 1º do art. 18 da LRF)</t>
  </si>
  <si>
    <t xml:space="preserve">DESPESA LÍQUIDA COM PESSOAL (III) = (I - II)</t>
  </si>
  <si>
    <t xml:space="preserve">% SOBRE A RCL AJUSTADA</t>
  </si>
  <si>
    <t xml:space="preserve">RECEITA CORRENTE LÍQUIDA - RCL (IV)</t>
  </si>
  <si>
    <t xml:space="preserve">DESPESA TOTAL COM PESSOAL - DTP (VII) = (III a + III b)</t>
  </si>
  <si>
    <t xml:space="preserve">LIMITE MÁXIMO (VIII) (incisos I, II e III, art. 20 da LRF) </t>
  </si>
  <si>
    <t xml:space="preserve">LIMITE PRUDENCIAL (IX) = (0,95 x VIII) (parágrafo único do art. 22 da LRF) </t>
  </si>
  <si>
    <t xml:space="preserve">LIMITE DE ALERTA (X) = (0,90 x VIII) (inciso II do §1º do art. 59 da LRF) </t>
  </si>
  <si>
    <t xml:space="preserve">FONTE:  </t>
  </si>
  <si>
    <t xml:space="preserve">Despesas:SIGEFES-Sistema Integrado de Gestão das Finanças Públicas do Espírito Santo, Demonstrativo da Despesas de Inativos e Pensionistas do Fundo Financeiro e Fundo Previdenciário elaborado pela Gerência de Finanças do IPAJM-Instituto de Previdência dos Servidores do Estado do Espírito Santo</t>
  </si>
  <si>
    <t xml:space="preserve">Receitas: Os dados da Receita Corrente Líquida foram fornecidos pela Subgerência de Informações Fiscais e Contabilidade de Custos da Secretaria de Estado da Fazenda, por meio eletrônico</t>
  </si>
  <si>
    <t xml:space="preserve">1. Nos demonstrativos elaborados no primeiro e no segundo quadrimestre de cada exercício, os valores de restos a pagar não processados inscritos em 31 de dezembro do exercício anterior continuarão a ser informados nesse campo. Esses valores não sofrem alteração pelo seu processamento, e somente no caso de cancelamento podem ser excluídos.</t>
  </si>
  <si>
    <t xml:space="preserve">Segue prévia da RCL 08/2024 :</t>
  </si>
  <si>
    <t xml:space="preserve">RECEITA CORRENTE LÍQUIDA (III) = (I - II)</t>
  </si>
  <si>
    <t xml:space="preserve">( - ) Transferências obrigatórias da União relativas às emendas individuais (art. 166-A, § 1º, da CF) (IV)</t>
  </si>
  <si>
    <t xml:space="preserve">RECEITA CORRENTE LÍQUIDA AJUSTADA PARA CÁLCULO DOS LIMITES DE ENDIVIDAMENTO (V) = (III - IV)</t>
  </si>
  <si>
    <t xml:space="preserve">( - ) Transferências obrigatórias da União relativas às emendas de bancada (art. 166, § 16, da CF) (VI)</t>
  </si>
  <si>
    <t xml:space="preserve">RECEITA CORRENTE LÍQUIDA AJUSTADA PARA CÁLCULO DOS LIMITES DA DESPESA COM PESSOAL (VII) = (V - VI)</t>
  </si>
  <si>
    <t xml:space="preserve">*Os valores podem sofrer alterações até a publicação.</t>
  </si>
  <si>
    <t xml:space="preserve">GOVERNO DO ESTADO DO ESPÍRITO SANTO</t>
  </si>
  <si>
    <t xml:space="preserve">RGF.1 - Despesa de Pessoal - TJES - 1° e 2° Quadrimestre - a partir de 2024</t>
  </si>
  <si>
    <t xml:space="preserve">DESPESAS EXECUTADAS (Últimos 12 Meses)</t>
  </si>
  <si>
    <t xml:space="preserve">Restos a Pagar Não Processados Cancelados </t>
  </si>
  <si>
    <t xml:space="preserve">INSCRITAS EM RAP NÃO PROCESSADOS (B)</t>
  </si>
  <si>
    <t xml:space="preserve">Despesas Executadas</t>
  </si>
  <si>
    <t xml:space="preserve">Total</t>
  </si>
  <si>
    <t xml:space="preserve">9 - Setembro</t>
  </si>
  <si>
    <t xml:space="preserve">10 - Outubro</t>
  </si>
  <si>
    <t xml:space="preserve">11 - Novembro</t>
  </si>
  <si>
    <t xml:space="preserve">12 - Dezembro</t>
  </si>
  <si>
    <t xml:space="preserve">1 - Janeiro</t>
  </si>
  <si>
    <t xml:space="preserve">2 - Fevereiro</t>
  </si>
  <si>
    <t xml:space="preserve">3 - Março</t>
  </si>
  <si>
    <t xml:space="preserve">4 - Abril</t>
  </si>
  <si>
    <t xml:space="preserve">5 - Maio</t>
  </si>
  <si>
    <t xml:space="preserve">6 - Junho</t>
  </si>
  <si>
    <t xml:space="preserve">7 - Julho</t>
  </si>
  <si>
    <t xml:space="preserve">8 - Agosto</t>
  </si>
  <si>
    <t xml:space="preserve">DESPESA BRUTA COM PESSOAL (I) </t>
  </si>
  <si>
    <t xml:space="preserve">   PESSOAL ATIVO</t>
  </si>
  <si>
    <t xml:space="preserve">       Obrigações Patronais</t>
  </si>
  <si>
    <t xml:space="preserve">   PESSOAL INATIVO E PENSIONISTAS</t>
  </si>
  <si>
    <t xml:space="preserve">      Aposentadorias, Reserva e Reformas</t>
  </si>
  <si>
    <t xml:space="preserve">      Pensões</t>
  </si>
  <si>
    <t xml:space="preserve">   Outras Despesas de pessoal decorrentes de contratos de terceirização (§1º do art 18 da LRF)</t>
  </si>
  <si>
    <t xml:space="preserve">   Despesa com Pessoal não Executada Orçamentariamente</t>
  </si>
  <si>
    <t xml:space="preserve">DESPESAS NÃO COMPUTADAS (II)</t>
  </si>
  <si>
    <t xml:space="preserve">Indenizações por Demissão e Incentivos à Demissão Voluntária </t>
  </si>
  <si>
    <t xml:space="preserve">Decorrentes de Decisão Judicial de período anterior ao da apuração </t>
  </si>
  <si>
    <t xml:space="preserve">Despesas de Exercícios Anteriores de Período Anterior ao da Apuração</t>
  </si>
  <si>
    <t xml:space="preserve">Inativos e Pensionistas com Recursos Vinculados </t>
  </si>
  <si>
    <t xml:space="preserve">Agentes Comunitários de Saúde e de Combate às Endemias com Recursos Vinculados (CF, art. 198, §11)</t>
  </si>
  <si>
    <t xml:space="preserve">Parcela dedutível referente ao piso salarial do Enfermeiro, Técnico de Enfermagem, Auxiliar de Enfermagem e Parteira (ADCT, art. 38, §2º)</t>
  </si>
  <si>
    <t xml:space="preserve">DESPESA LÍQUIDA COM PESSOAL (III) = (I - II) </t>
  </si>
  <si>
    <t xml:space="preserve">Impresso por 1_RELATÓRIOS_GECOG/SEFAZ  em 18/09/2024 16:58</t>
  </si>
  <si>
    <t xml:space="preserve"> espaçamento </t>
  </si>
  <si>
    <t xml:space="preserve">Sistema Integrado de Gestão das Finanças Públicas do ES - Gestão da SEFAZ</t>
  </si>
  <si>
    <t xml:space="preserve">Filtro</t>
  </si>
  <si>
    <t xml:space="preserve">([Exercício].[Ano] = 2024 E [Mês].[Número] &lt;= 8) ou ([Exercício].[Ano] = 2023 E [Mês].[Número] &gt; 8) e [Mês].[Número] &lt;= 12 </t>
  </si>
  <si>
    <t xml:space="preserve">Visibilidade</t>
  </si>
  <si>
    <t xml:space="preserve">0=0</t>
  </si>
  <si>
    <t xml:space="preserve">Colunas</t>
  </si>
  <si>
    <t xml:space="preserve"> [Movimento Contas Credoras] + [Movimento Contas Devedoras]</t>
  </si>
  <si>
    <t xml:space="preserve"> ([Conta contábil].[Código] começa com 6221303
OU
[Conta contábil].[Código] começa com 6221307
OU 
 (( [Conta contábil].[Código] = 622130401 ) ou ( [Conta contábil].[Código] = 622130402 ) ) ) ou [Conta contábil].[Código]=863110100 </t>
  </si>
  <si>
    <t xml:space="preserve">Soma</t>
  </si>
  <si>
    <t xml:space="preserve">[Conta contábil].[Código] COMEÇA COM 6319 e [Nota de Empenho].[Ano do documento] = 2024 </t>
  </si>
  <si>
    <t xml:space="preserve">( [Conta contábil].[Código] começa com '6221305' ou [Conta contábil].[Código] começa com '6221306') e [Mês].[Número] &lt;= 8 </t>
  </si>
  <si>
    <t xml:space="preserve">Linhas</t>
  </si>
  <si>
    <t xml:space="preserve"> [DESPESA BRUTA COM PESSOAL (I) ].[PESSOAL ATIVO] + [DESPESA BRUTA COM PESSOAL (I) ].[PESSOAL INATIVO E PENSIONISTAS] + [DESPESA BRUTA COM PESSOAL (I) ].[Outras Despesas de pessoal decorrentes de contratos de terceirização (§1º do art 18 da LRF)] + [DESPESA BRUTA COM PESSOAL (I) ].[Despesa com Pessoal não Executada Orçamentariamente]</t>
  </si>
  <si>
    <t xml:space="preserve">PESSOAL ATIVO</t>
  </si>
  <si>
    <t xml:space="preserve">Vencimentos, Vantagens e Outras Despesas Variáveis</t>
  </si>
  <si>
    <t xml:space="preserve">[Unidade Gestora].[Código] pertence (030101, 030901, 030902) e (((([Natureza].[Código] = 319004 e não [Item Patrimonial].[Código]= 2612) ou [Natureza].[Código] = 319011 ou [Natureza].[Código] = 319012 ou ([Natureza].[Código] = 319016 e não [Item Patrimonial].[Código] = 3893) ou ([Natureza].[Código] = 319017 e não [Item Patrimonial].[Código] pertence (2173, 2174)) ou [Natureza].[Código] = 319041 ou ([Natureza].[Código] = 319091 e não [Item Patrimonial].[Código] pertence (3992, 4872)) ou [Item Patrimonial].[Código] = 4656 ou ([Natureza].[Código] = 319092 e não [Item Patrimonial].[Código] pertence (3492, 3493, 3496, 3497, 3499, 3503, 3504, 3507, 3508, 3535, 3537, 3627, 3653, 3654, 3655, 3659, 3660, 3661, 3662, 3881, 3991, 4021, 4200, 4201, 4202, 4203, 4204, 4205, 4206, 4207, 4208, 4209, 4210, 4211, 4212, 4213, 4214, 4218, 4219, 4220, 4221, 4222, 4265, 4274, 4278, 4297, 4298, 4511, 4512, 4513, 4596, 4744, 4872, 4961, 4963, 4998, 5018, 5161)) ou [Natureza].[Código] = 319093 ou ([Natureza].[Código] = 319094 e não [Item Patrimonial].[Código] pertence (3433, 3892)) ou [Natureza].[Código] = 319211 ou [Natureza].[Código] = 319096 ou [Natureza].[Código] = 319196 ou [Natureza].[Código] = 319292 ou [Natureza].[Código] = 319207 ou [Natureza].[Código] = 319296 ou [Natureza].[Código] = 319216) e não [Unidade Gestora].[Código] pertence (600210, 600211, 600212) ) ou ([Natureza].[Código] = 319213 e [Item Patrimonial].[Código] pertence (2386, 4997, 3659)) ou ([Natureza].[Código] = 319192 e [Item Patrimonial].[Código] pertence (5059, 3644))) </t>
  </si>
  <si>
    <t xml:space="preserve"> Obrigações Patronais</t>
  </si>
  <si>
    <t xml:space="preserve">[Unidade Gestora].[Código] pertence (030101, 030901, 030902) e (([Natureza].[Código] = 319013 ou [Natureza].[Código] = 319113 ou [Natureza].[Código] = 319007 ou [Item Patrimonial].[Código] = 4596 ou ([Item Patrimonial].[Código] pertence (2386, 3537, 3653, 3654, 3659, 3660, 3661, 3662, 3881, 4265, 4214, 3655) ou [Item Patrimonial].[Código] pertence (3892, 4997, 4998, 5018, 5024, 5161, 2612)) ou [Natureza].[Código] = 319191 ou ([Natureza].[Código] = 319192 e não [Item Patrimonial].[Código] pertence (5059, 3644)) ou ([Natureza].[Código] pertence (339092, 339093) e [Item Patrimonial].[Código] pertence (4841, 4842))) E NÃO ([Natureza].[Código] = 319213 e [Item Patrimonial].[Código] pertence (2386, 4997, 3659)) ou ([Natureza].[Código] = 319092 e [Item Patrimonial].[Código] pertence (4961, 4963))) </t>
  </si>
  <si>
    <t xml:space="preserve">PESSOAL INATIVO E PENSIONISTAS</t>
  </si>
  <si>
    <t xml:space="preserve">Aposentadorias, Reserva e Reformas</t>
  </si>
  <si>
    <t xml:space="preserve">([Unidade Gestora].[Código] pertence (600210, 600211) e ([Ação].[Código] pertence (0126, 0127, 0006) ou ([Ação].[Código] = 0116 e [Fonte Detalhada].[Código] pertence (113100, 213100))) e ([Natureza].[Código] começa com 319001 ou [Natureza].[Código] começa com 319091 ou ([Natureza].[Código] começa com 319092 e [Sub-item].[Subitem] pertence ( 02, 07 )))) ou ([Unidade Gestora].[Código] = 030101 e ([Natureza].[Código] começa com 319092 e [Sub-item].[Subitem] pertence ( 02, 07 ))) </t>
  </si>
  <si>
    <t xml:space="preserve">Pensões</t>
  </si>
  <si>
    <t xml:space="preserve">[Unidade Gestora].[Código] pertence (600210, 600211) e ([Ação].[Código] pertence (0126, 0127, 0006) ou ([Ação].[Código] = 0116 e [Fonte Detalhada].[Código] pertence (113100, 213100))) e ([Natureza].[Código] começa com 319003 ou ([Natureza].[Código] começa com 319092 e [Sub-item].[Subitem] pertence ( 12, 39 ))) </t>
  </si>
  <si>
    <t xml:space="preserve">Outras Despesas de pessoal decorrentes de contratos de terceirização (§1º do art 18 da LRF)</t>
  </si>
  <si>
    <t xml:space="preserve">[Unidade Gestora].[Código] pertence (030101, 030901, 030902) e (([Natureza].[Código] começa com 33 e [Natureza].[Código] termina com 34) ou ([Natureza].[Código] = 339092 e [Item Patrimonial].[Código] pertence (2874,2875,2876,2877,2878,4715,4716,4761,4762,4763,4764,4765,4775,4776,4777,4778,4781,4820,4871,5087,5153,5452,5491))) </t>
  </si>
  <si>
    <t xml:space="preserve">Despesa com Pessoal não Executada Orçamentariamente</t>
  </si>
  <si>
    <t xml:space="preserve">[Unidade Gestora].[Código] pertence (030101, 030901, 030902) e [Conta contábil].[Código] começa com 86331 </t>
  </si>
  <si>
    <t xml:space="preserve"> [Indenizações por Demissão e Incentivos à Demissão Voluntária ] + [Decorrentes de Decisão Judicial de período anterior ao da apuração ] + [Despesas de Exercícios Anteriores de Período Anterior ao da Apuração] + [Inativos e Pensionistas com Recursos Vinculados ] + [Agentes Comunitários de Saúde e de Combate às Endemias com Recursos Vinculados (CF, art. 198, §11)] + [Parcela dedutível referente ao piso salarial do Enfermeiro, Técnico de Enfermagem, Auxiliar de Enfermagem e Parteira (ADCT, art. 38, §2º)]</t>
  </si>
  <si>
    <t xml:space="preserve">(([Natureza].[Código] começa com 31 e [Natureza].[Código] termina com 94) e NÃO [Fonte].[Código] pertence (800, 801, 803)) e [Unidade Gestora].[Código] pertence (030101, 030901, 030902, 600210, 600211) </t>
  </si>
  <si>
    <t xml:space="preserve">(([Natureza].[Código] começa com 31 e [Natureza].[Código] termina com 91) e NÃO [Fonte].[Código] pertence (800, 801, 803)) e [Unidade Gestora].[Código] pertence (030101, 030901, 030902, 600210, 600211) </t>
  </si>
  <si>
    <t xml:space="preserve">0=1 </t>
  </si>
  <si>
    <t xml:space="preserve">([Fonte].[Código] pertence (800,801) e [Fonte Detalhada].[Código] pertence (113100,213100)) e (([Natureza].[Código] começa com 31 e [Natureza].[Código] termina com 01) ou ([Natureza].[Código] começa com 31 e [Natureza].[Código] termina com 03) ou [Natureza].[Código] = 319086 ou ([Natureza].[Código] começa com 31 e [Natureza].[Código] termina com 91) ou ([Natureza].[Código] começa com 31 e [Natureza].[Código] termina com 92) ou ([Natureza].[Código] começa com 31 e [Natureza].[Código] termina com 94)) </t>
  </si>
  <si>
    <t xml:space="preserve">([Fonte].[Código] pertence (604) e ([Natureza].[Código] começa com 31 ou ([Natureza].[Código] começa com 33 e [Natureza].[Código] termina com 34))) </t>
  </si>
  <si>
    <t xml:space="preserve"> [DESPESA BRUTA COM PESSOAL (I) ]- [DESPESAS NÃO COMPUTADAS (II)] </t>
  </si>
  <si>
    <t xml:space="preserve">MÊS/ANO</t>
  </si>
  <si>
    <t xml:space="preserve">319092 - DESPESAS DE EXERCÍCIOS ANTERIORES - SERVIDORES E MAGISTRADOS ATIVO</t>
  </si>
  <si>
    <t xml:space="preserve">319092 - DESPESAS DE EXERCÍCIOS ANTERIORES-INATIVOS E PENSIONISTAS</t>
  </si>
  <si>
    <t xml:space="preserve">319092 - DESPESAS DE EXERCÍCIOS ANTERIORES - SERVIDORES E MAGISTRADOS INATIVOS E PENSIONISTAS</t>
  </si>
  <si>
    <t xml:space="preserve">TOTAL </t>
  </si>
  <si>
    <t xml:space="preserve">* Sujeito a alterações, aguardando informações complementares do IPAJM.</t>
  </si>
  <si>
    <t xml:space="preserve">servidores e magistrados</t>
  </si>
  <si>
    <t xml:space="preserve">MÊS/ANO TJES</t>
  </si>
  <si>
    <t xml:space="preserve">EXERCICIO ANTERIOR COMPUTADO</t>
  </si>
  <si>
    <t xml:space="preserve">EXERCICIO ANTERIOR NÃO COMPUTADO</t>
  </si>
  <si>
    <t xml:space="preserve">T O T A L</t>
  </si>
  <si>
    <t xml:space="preserve">TOTAL</t>
  </si>
  <si>
    <t xml:space="preserve">*SUJEITO A ALTERAÇÕES</t>
  </si>
  <si>
    <t xml:space="preserve">Governo do Estado do Espírito Santo</t>
  </si>
  <si>
    <t xml:space="preserve">IPAJM.02.2 -Execução do Orçamento por Ação / Natureza / SUBITEM de Despesa /Processo/ Fonte</t>
  </si>
  <si>
    <t xml:space="preserve">UG: 600210 - Fundo Financeiro</t>
  </si>
  <si>
    <t xml:space="preserve">Ação / Natureza / Sub-item / Processo</t>
  </si>
  <si>
    <t xml:space="preserve">Fonte Completa</t>
  </si>
  <si>
    <t xml:space="preserve">Despesas Liquidadas por mês</t>
  </si>
  <si>
    <t xml:space="preserve">3 - Marco</t>
  </si>
  <si>
    <t xml:space="preserve">   0126 - BENEFÍCIOS PREVIDENCIÁRIOS DO PODER JUDICIÁRIO DO ESTADO DO ESPÍRITO SANTO</t>
  </si>
  <si>
    <t xml:space="preserve">      319001 - APOSENTADORIAS DO RPPS, RESERVA REMUNERADA E REFORMAS DOS MILITARES</t>
  </si>
  <si>
    <t xml:space="preserve">         NÃO DEFINIDO - 00</t>
  </si>
  <si>
    <t xml:space="preserve">             - </t>
  </si>
  <si>
    <t xml:space="preserve">1500213100 - Recursos do Exercício Corrente - Recursos não vinculados de Impostos</t>
  </si>
  <si>
    <t xml:space="preserve">1801213100 - Recursos do Exercício Corrente - Recursos vinculados ao RPPS - Fundo em Repartição (Plano Financeiro)</t>
  </si>
  <si>
    <t xml:space="preserve">2801000000 - Recursos de Exercícios Anteriores - Recursos vinculados ao RPPS - Fundo em Repartição (Plano Financeiro)</t>
  </si>
  <si>
    <t xml:space="preserve">2801213100 - Recursos de Exercícios Anteriores - Recursos vinculados ao RPPS - Fundo em Repartição (Plano Financeiro)</t>
  </si>
  <si>
    <t xml:space="preserve">         PROVENTOS - PESSOAL CIVIL - RPPS - FUNDO FINANCEIRO - 01</t>
  </si>
  <si>
    <t xml:space="preserve">            2024-P6M82</t>
  </si>
  <si>
    <t xml:space="preserve">            2024017189342</t>
  </si>
  <si>
    <t xml:space="preserve">         13º SALÁRIO - PESSOAL CIVIL - RPPS - 06</t>
  </si>
  <si>
    <t xml:space="preserve">      319003 - PENSÕES DO RPPS E DO MILITAR</t>
  </si>
  <si>
    <t xml:space="preserve">         PENSÕES CIVIS - RPPS - FUNDO FINANCEIRO - 01</t>
  </si>
  <si>
    <t xml:space="preserve">         13º SALÁRIO - PESSOAL CIVIL - PENSIONISTAS - RPPS - 03</t>
  </si>
  <si>
    <t xml:space="preserve">      319092 - DESPESAS DE EXERCÍCIOS ANTERIORES</t>
  </si>
  <si>
    <t xml:space="preserve">         INATIVO CIVIL - RPPS - 02</t>
  </si>
  <si>
    <t xml:space="preserve">         PENSIONISTA CIVIL - RPPS - 12</t>
  </si>
  <si>
    <t xml:space="preserve">         13º SALÁRIO - INATIVO CIVIL - RPPS - 07</t>
  </si>
  <si>
    <t xml:space="preserve">         13º SALÁRIO - PENSIONISTA CIVIL - RPPS - 39</t>
  </si>
  <si>
    <t xml:space="preserve">   0127 - BENEFÍCIOS PREVIDENCIÁRIOS DOS CARTÓRIOS NÃO OFICIALIZADOS DO PODER JUDICIÁRIO DO ESTADO DO ESPIRITO SANTO</t>
  </si>
  <si>
    <t xml:space="preserve">RECURSOS VINCULADOS AO TESOURO ESTADUAL (a)</t>
  </si>
  <si>
    <t xml:space="preserve">*RECURSOS VINCULADOS UTILIZADOS PARA PAGAMENTO DE INATIVOS E PENSIONISTAS (b)</t>
  </si>
  <si>
    <t xml:space="preserve">2801000000 e 2801213100- Recursos de Exercícios Anteriores - Recursos vinculados ao RPPS - Fundo em Repartição (Plano Financeiro)</t>
  </si>
  <si>
    <t xml:space="preserve">451320101 - RECURSOS PARA COBERTURA DE INSUFICIÊNCIAS FINANCEIRAS (c) - 030101 - 140000</t>
  </si>
  <si>
    <t xml:space="preserve">APORTE - IPAJM</t>
  </si>
  <si>
    <t xml:space="preserve">APORTE - TJES</t>
  </si>
  <si>
    <t xml:space="preserve">DIFERENÇA APURADA (c-a)</t>
  </si>
  <si>
    <t xml:space="preserve">* Representa o total de recursos próprios do RPPS utilizado para pagamento de benefícios previdenciários deduzidos da destinação legal prevista no art. 52 da lei 282/2004 (taxa de administração).</t>
  </si>
  <si>
    <t xml:space="preserve">Notas Explicativas:</t>
  </si>
  <si>
    <t xml:space="preserve">As diferenças apuradas referem-se a ajustes de pagamento de Folhas Complementares e serão equacionadas ao final do Exercício.</t>
  </si>
  <si>
    <t xml:space="preserve">1 - Composição do valor da Diferença de (R$ 43.170,92) do mês 01/2024:</t>
  </si>
  <si>
    <t xml:space="preserve">a-  (R$ 39.135,74) folha de janeiro de 2024, com ingresso de aporte em fevereiro de 2024.</t>
  </si>
  <si>
    <t xml:space="preserve">b - (R$ 4.035,18) valor de resposições de exerc. Ant. folha magistrados - 2024NL00157.</t>
  </si>
  <si>
    <t xml:space="preserve">2 - Composição do valor da Diferença de (R$ 341.231,07) do mês 02/2024:</t>
  </si>
  <si>
    <t xml:space="preserve">a-  R$ 43.170,92 aporte de folha de janeiro de 2024.</t>
  </si>
  <si>
    <t xml:space="preserve">b - (R$ 385.402,76) folha suplementar liquidada em fevereiro de 2024, com ingresso de aporte em março de 2024.</t>
  </si>
  <si>
    <t xml:space="preserve">c- R$ 1.000,00 aporte solicitado a maior.</t>
  </si>
  <si>
    <t xml:space="preserve">d- R$ 0,77 diferença a ser apurada</t>
  </si>
  <si>
    <t xml:space="preserve">3 - Composição do valor da Diferença de R$ 385.402,76 do mês 03/2024:</t>
  </si>
  <si>
    <t xml:space="preserve">b - R$ 385.402,76 aporte de fevereiro de 2024.</t>
  </si>
  <si>
    <t xml:space="preserve">4 - Composição do valor da Diferença de R$ 12.751,72 do mês 04/2024:</t>
  </si>
  <si>
    <t xml:space="preserve">a- R$ 12.751,72 valores de consignações pós óbito  compensadas.</t>
  </si>
  <si>
    <t xml:space="preserve">5 - Composição do valor da Diferença de( R$ 796.936,95) do mês 05/2024:</t>
  </si>
  <si>
    <t xml:space="preserve">a- (R$ 796.936,95) valor de folha liquidada em maio com ingresso de aporte em junho de 2024.</t>
  </si>
  <si>
    <t xml:space="preserve">UG: 600211 - Fundo Previdenciário</t>
  </si>
  <si>
    <t xml:space="preserve">1800113100 - Recursos do Exercício Corrente - Recursos vinculados ao RPPS - Fundo em Capitalização (Plano Previdenciário)</t>
  </si>
  <si>
    <t xml:space="preserve">         PROVENTOS - PESSOAL CIVIL - RPPS - 01</t>
  </si>
  <si>
    <t xml:space="preserve">         PENSÕES CIVIS - RPPS - 01</t>
  </si>
  <si>
    <t xml:space="preserve">*RECURSOS VINCULADOS UTILIZADOS PARA PAGAMENTO DE INATIVOS E PENSIONISTAS (a)</t>
  </si>
  <si>
    <t xml:space="preserve">1800000000 - Recursos do Exercício Corrente - Recursos vinculados ao RPPS - Fundo em Capitalização (Plano Previdenciário)</t>
  </si>
  <si>
    <t xml:space="preserve">451320101 - RECURSOS PARA COBERTURA DE INSUFICIÊNCIAS FINANCEIRAS (c) - 030101</t>
  </si>
  <si>
    <t xml:space="preserve">DIFERENÇA APURADA </t>
  </si>
  <si>
    <t xml:space="preserve">INATIVOS</t>
  </si>
  <si>
    <t xml:space="preserve">IPAJM </t>
  </si>
  <si>
    <t xml:space="preserve">PENSIONISTAS</t>
  </si>
  <si>
    <t xml:space="preserve">1500000000 - Recursos do Exercício Corrente - Recursos não vinculados de Impostos</t>
  </si>
  <si>
    <t xml:space="preserve">            2023002703394</t>
  </si>
  <si>
    <t xml:space="preserve">            2023007214493</t>
  </si>
  <si>
    <t xml:space="preserve">      319001 - APOSENTADORIAS DO RPPS, RESERVA REMUNERADA E REgORMAS DOS MILITARES</t>
  </si>
  <si>
    <t xml:space="preserve">TOTAL (a)</t>
  </si>
  <si>
    <t xml:space="preserve">   319092 - DESPESAS DE EXERCÍCIOS ANTERIORES</t>
  </si>
  <si>
    <t xml:space="preserve">      INATIVO CIVIL/PENSIONISTAS - RPPS - </t>
  </si>
  <si>
    <t xml:space="preserve">aporte IPAJM +TJES</t>
  </si>
  <si>
    <t xml:space="preserve">APORTE BALANCETE</t>
  </si>
  <si>
    <t xml:space="preserve">03 - Março</t>
  </si>
  <si>
    <t xml:space="preserve">04 - Abril</t>
  </si>
  <si>
    <t xml:space="preserve">05 - Maio</t>
  </si>
  <si>
    <t xml:space="preserve">06 - Junho</t>
  </si>
  <si>
    <t xml:space="preserve">07 - Julho</t>
  </si>
  <si>
    <t xml:space="preserve">08 - Agosto</t>
  </si>
  <si>
    <t xml:space="preserve">09- Setembro</t>
  </si>
  <si>
    <t xml:space="preserve">10- Outubro</t>
  </si>
  <si>
    <t xml:space="preserve">11-Novembro</t>
  </si>
  <si>
    <t xml:space="preserve">12-Dezembro</t>
  </si>
  <si>
    <t xml:space="preserve">      INATIVO CIVIL - RPPS - </t>
  </si>
  <si>
    <t xml:space="preserve">CONSOLIDADO</t>
  </si>
  <si>
    <t xml:space="preserve">1500213100 - Recursos do Exercício Corrente - Recursos não vinculados </t>
  </si>
  <si>
    <t xml:space="preserve">1801213100 - Recursos do Exercício Corrente - Recursos vinculados </t>
  </si>
  <si>
    <t xml:space="preserve">TOTAL DE DESPESAS DE EXERCICIOS ANTERIORES</t>
  </si>
</sst>
</file>

<file path=xl/styles.xml><?xml version="1.0" encoding="utf-8"?>
<styleSheet xmlns="http://schemas.openxmlformats.org/spreadsheetml/2006/main">
  <numFmts count="14">
    <numFmt numFmtId="164" formatCode="General"/>
    <numFmt numFmtId="165" formatCode="_(* #,##0.00_);_(* \(#,##0.00\);_(* \-??_);_(@_)"/>
    <numFmt numFmtId="166" formatCode="#,##0.00"/>
    <numFmt numFmtId="167" formatCode="0.00%"/>
    <numFmt numFmtId="168" formatCode="0.00"/>
    <numFmt numFmtId="169" formatCode="&quot;R$ &quot;#,##0.00"/>
    <numFmt numFmtId="170" formatCode="_-* #,##0.00_-;\-* #,##0.00_-;_-* \-??_-;_-@_-"/>
    <numFmt numFmtId="171" formatCode="&quot;R$ &quot;#,##0.00;[RED]&quot;-R$ &quot;#,##0.00"/>
    <numFmt numFmtId="172" formatCode="mmm/yy"/>
    <numFmt numFmtId="173" formatCode="@"/>
    <numFmt numFmtId="174" formatCode="#,##0.0"/>
    <numFmt numFmtId="175" formatCode="d/m/yyyy"/>
    <numFmt numFmtId="176" formatCode="#,##0.00_ ;[RED]\-#,##0.00\ "/>
    <numFmt numFmtId="177" formatCode="00000"/>
  </numFmts>
  <fonts count="74">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1E1C11"/>
      <name val="Arial"/>
      <family val="2"/>
      <charset val="1"/>
    </font>
    <font>
      <sz val="8"/>
      <color rgb="FF1E1C11"/>
      <name val="Arial"/>
      <family val="2"/>
      <charset val="1"/>
    </font>
    <font>
      <sz val="9"/>
      <color rgb="FF1E1C11"/>
      <name val="Arial"/>
      <family val="2"/>
      <charset val="1"/>
    </font>
    <font>
      <sz val="6"/>
      <color rgb="FF1E1C11"/>
      <name val="Arial"/>
      <family val="2"/>
      <charset val="1"/>
    </font>
    <font>
      <b val="true"/>
      <sz val="9"/>
      <color rgb="FF1E1C11"/>
      <name val="Arial"/>
      <family val="2"/>
      <charset val="1"/>
    </font>
    <font>
      <b val="true"/>
      <sz val="8"/>
      <color rgb="FF1E1C11"/>
      <name val="Calibri"/>
      <family val="2"/>
      <charset val="1"/>
    </font>
    <font>
      <sz val="9"/>
      <color rgb="FF1E1C11"/>
      <name val="Calibri"/>
      <family val="2"/>
      <charset val="1"/>
    </font>
    <font>
      <sz val="5"/>
      <color rgb="FF1E1C11"/>
      <name val="Calibri"/>
      <family val="2"/>
      <charset val="1"/>
    </font>
    <font>
      <b val="true"/>
      <sz val="9"/>
      <color rgb="FF1E1C11"/>
      <name val="Calibri"/>
      <family val="2"/>
      <charset val="1"/>
    </font>
    <font>
      <sz val="14"/>
      <color rgb="FF1E1C11"/>
      <name val="Arial"/>
      <family val="2"/>
      <charset val="1"/>
    </font>
    <font>
      <sz val="14"/>
      <color rgb="FF1E1C11"/>
      <name val="Calibri"/>
      <family val="2"/>
      <charset val="1"/>
    </font>
    <font>
      <b val="true"/>
      <sz val="8"/>
      <color rgb="FF1E1C11"/>
      <name val="Times New Roman"/>
      <family val="1"/>
      <charset val="1"/>
    </font>
    <font>
      <sz val="8"/>
      <name val="Times New Roman"/>
      <family val="1"/>
      <charset val="1"/>
    </font>
    <font>
      <sz val="8"/>
      <color rgb="FF1E1C11"/>
      <name val="Calibri"/>
      <family val="2"/>
      <charset val="1"/>
    </font>
    <font>
      <sz val="8"/>
      <name val="Calibri"/>
      <family val="2"/>
      <charset val="1"/>
    </font>
    <font>
      <b val="true"/>
      <sz val="8"/>
      <name val="Times New Roman"/>
      <family val="1"/>
      <charset val="1"/>
    </font>
    <font>
      <sz val="12"/>
      <color rgb="FF1E1C11"/>
      <name val="Calibri"/>
      <family val="2"/>
      <charset val="1"/>
    </font>
    <font>
      <sz val="11"/>
      <color rgb="FF1E1C11"/>
      <name val="Calibri"/>
      <family val="2"/>
      <charset val="1"/>
    </font>
    <font>
      <i val="true"/>
      <sz val="8"/>
      <color rgb="FF333300"/>
      <name val="Calibri"/>
      <family val="2"/>
      <charset val="1"/>
    </font>
    <font>
      <sz val="8"/>
      <color rgb="FF333300"/>
      <name val="Calibri"/>
      <family val="2"/>
      <charset val="1"/>
    </font>
    <font>
      <sz val="10"/>
      <name val="Calibri"/>
      <family val="2"/>
      <charset val="1"/>
    </font>
    <font>
      <sz val="9"/>
      <name val="Arial"/>
      <family val="2"/>
      <charset val="1"/>
    </font>
    <font>
      <b val="true"/>
      <sz val="9"/>
      <name val="Arial"/>
      <family val="2"/>
      <charset val="1"/>
    </font>
    <font>
      <sz val="8"/>
      <color rgb="FF000000"/>
      <name val="Calibri"/>
      <family val="2"/>
      <charset val="1"/>
    </font>
    <font>
      <sz val="8"/>
      <name val="Tahoma"/>
      <family val="2"/>
      <charset val="1"/>
    </font>
    <font>
      <b val="true"/>
      <sz val="8"/>
      <color rgb="FF000000"/>
      <name val="Arial"/>
      <family val="2"/>
      <charset val="1"/>
    </font>
    <font>
      <b val="true"/>
      <sz val="8"/>
      <name val="Arial"/>
      <family val="2"/>
      <charset val="1"/>
    </font>
    <font>
      <b val="true"/>
      <sz val="5"/>
      <color rgb="FF000000"/>
      <name val="Arial"/>
      <family val="2"/>
      <charset val="1"/>
    </font>
    <font>
      <b val="true"/>
      <sz val="7"/>
      <name val="Arial"/>
      <family val="2"/>
      <charset val="1"/>
    </font>
    <font>
      <b val="true"/>
      <sz val="7"/>
      <name val="Times New Roman"/>
      <family val="1"/>
      <charset val="1"/>
    </font>
    <font>
      <b val="true"/>
      <sz val="10"/>
      <name val="Arial"/>
      <family val="2"/>
      <charset val="1"/>
    </font>
    <font>
      <b val="true"/>
      <sz val="8"/>
      <name val="Tahoma"/>
      <family val="2"/>
      <charset val="1"/>
    </font>
    <font>
      <b val="true"/>
      <sz val="10"/>
      <name val="Calibri"/>
      <family val="2"/>
      <charset val="1"/>
    </font>
    <font>
      <sz val="10"/>
      <color rgb="FFFF0000"/>
      <name val="Arial"/>
      <family val="2"/>
      <charset val="1"/>
    </font>
    <font>
      <sz val="10"/>
      <color rgb="FFFF0000"/>
      <name val="Calibri"/>
      <family val="2"/>
      <charset val="1"/>
    </font>
    <font>
      <sz val="8"/>
      <color rgb="FFFF0000"/>
      <name val="Times New Roman"/>
      <family val="1"/>
      <charset val="1"/>
    </font>
    <font>
      <sz val="8"/>
      <color rgb="FF000000"/>
      <name val="Times New Roman"/>
      <family val="1"/>
      <charset val="1"/>
    </font>
    <font>
      <b val="true"/>
      <sz val="8"/>
      <color rgb="FF353838"/>
      <name val="Times New Roman"/>
      <family val="1"/>
      <charset val="1"/>
    </font>
    <font>
      <sz val="9"/>
      <name val="Times New Roman"/>
      <family val="1"/>
      <charset val="1"/>
    </font>
    <font>
      <sz val="10"/>
      <name val="Times New Roman"/>
      <family val="1"/>
      <charset val="1"/>
    </font>
    <font>
      <i val="true"/>
      <sz val="8"/>
      <name val="Times New Roman"/>
      <family val="1"/>
      <charset val="1"/>
    </font>
    <font>
      <i val="true"/>
      <sz val="8"/>
      <name val="Calibri"/>
      <family val="2"/>
      <charset val="1"/>
    </font>
    <font>
      <sz val="12"/>
      <color rgb="FF222222"/>
      <name val="Arial"/>
      <family val="2"/>
      <charset val="1"/>
    </font>
    <font>
      <b val="true"/>
      <sz val="8"/>
      <color rgb="FF222222"/>
      <name val="Verdana"/>
      <family val="2"/>
      <charset val="1"/>
    </font>
    <font>
      <sz val="8"/>
      <color rgb="FF222222"/>
      <name val="Verdana"/>
      <family val="2"/>
      <charset val="1"/>
    </font>
    <font>
      <sz val="11"/>
      <name val="Calibri"/>
      <family val="2"/>
      <charset val="1"/>
    </font>
    <font>
      <sz val="11"/>
      <color rgb="FF1F497D"/>
      <name val="Calibri"/>
      <family val="2"/>
      <charset val="1"/>
    </font>
    <font>
      <sz val="11"/>
      <color rgb="FFFF0000"/>
      <name val="Calibri"/>
      <family val="2"/>
      <charset val="1"/>
    </font>
    <font>
      <b val="true"/>
      <sz val="8"/>
      <name val="Verdana"/>
      <family val="2"/>
      <charset val="1"/>
    </font>
    <font>
      <sz val="11"/>
      <name val="Dialog.plain"/>
      <family val="0"/>
      <charset val="1"/>
    </font>
    <font>
      <sz val="10"/>
      <name val="Dialog.plain"/>
      <family val="0"/>
      <charset val="1"/>
    </font>
    <font>
      <b val="true"/>
      <sz val="12"/>
      <name val="Dialog.plain"/>
      <family val="0"/>
      <charset val="1"/>
    </font>
    <font>
      <sz val="8"/>
      <name val="Dialog.plain"/>
      <family val="0"/>
      <charset val="1"/>
    </font>
    <font>
      <sz val="7"/>
      <name val="Tahoma"/>
      <family val="2"/>
      <charset val="1"/>
    </font>
    <font>
      <sz val="2"/>
      <color rgb="FFFFFFFF"/>
      <name val="Dialog.plain"/>
      <family val="0"/>
      <charset val="1"/>
    </font>
    <font>
      <sz val="7"/>
      <name val="Dialog.plain"/>
      <family val="0"/>
      <charset val="1"/>
    </font>
    <font>
      <b val="true"/>
      <sz val="8"/>
      <name val="Calibri"/>
      <family val="2"/>
      <charset val="1"/>
    </font>
    <font>
      <sz val="8"/>
      <name val="Arial"/>
      <family val="2"/>
      <charset val="1"/>
    </font>
    <font>
      <b val="true"/>
      <sz val="10"/>
      <color rgb="FFFF0000"/>
      <name val="Arial"/>
      <family val="2"/>
      <charset val="1"/>
    </font>
    <font>
      <b val="true"/>
      <sz val="8"/>
      <color rgb="FFFF0000"/>
      <name val="Calibri"/>
      <family val="2"/>
      <charset val="1"/>
    </font>
    <font>
      <b val="true"/>
      <sz val="12"/>
      <color rgb="FFFF0000"/>
      <name val="Calibri"/>
      <family val="2"/>
      <charset val="1"/>
    </font>
    <font>
      <sz val="10"/>
      <color rgb="FF000000"/>
      <name val="Calibri"/>
      <family val="2"/>
      <charset val="1"/>
    </font>
    <font>
      <sz val="8"/>
      <color rgb="FFFF0000"/>
      <name val="Tahoma"/>
      <family val="2"/>
      <charset val="1"/>
    </font>
    <font>
      <b val="true"/>
      <sz val="11"/>
      <name val="Calibri"/>
      <family val="2"/>
      <charset val="1"/>
    </font>
    <font>
      <sz val="9"/>
      <name val="Tahoma"/>
      <family val="2"/>
      <charset val="1"/>
    </font>
    <font>
      <sz val="10"/>
      <color rgb="FF333333"/>
      <name val="Tahoma"/>
      <family val="2"/>
      <charset val="1"/>
    </font>
    <font>
      <b val="true"/>
      <sz val="36"/>
      <name val="Calibri"/>
      <family val="2"/>
      <charset val="1"/>
    </font>
    <font>
      <sz val="8"/>
      <color rgb="FFFF0000"/>
      <name val="Calibri"/>
      <family val="2"/>
      <charset val="1"/>
    </font>
    <font>
      <sz val="10"/>
      <name val="Tahoma"/>
      <family val="2"/>
      <charset val="1"/>
    </font>
  </fonts>
  <fills count="19">
    <fill>
      <patternFill patternType="none"/>
    </fill>
    <fill>
      <patternFill patternType="gray125"/>
    </fill>
    <fill>
      <patternFill patternType="solid">
        <fgColor rgb="FFFFFFFF"/>
        <bgColor rgb="FFF2F2F2"/>
      </patternFill>
    </fill>
    <fill>
      <patternFill patternType="solid">
        <fgColor rgb="FFEEECE1"/>
        <bgColor rgb="FFF2F2F2"/>
      </patternFill>
    </fill>
    <fill>
      <patternFill patternType="solid">
        <fgColor rgb="FFD9D9D9"/>
        <bgColor rgb="FFF2DCDB"/>
      </patternFill>
    </fill>
    <fill>
      <patternFill patternType="solid">
        <fgColor rgb="FFBFBFBF"/>
        <bgColor rgb="FFCCCCFF"/>
      </patternFill>
    </fill>
    <fill>
      <patternFill patternType="solid">
        <fgColor rgb="FFF2F2F2"/>
        <bgColor rgb="FFEEECE1"/>
      </patternFill>
    </fill>
    <fill>
      <patternFill patternType="solid">
        <fgColor rgb="FFCCFF99"/>
        <bgColor rgb="FFFFFF66"/>
      </patternFill>
    </fill>
    <fill>
      <patternFill patternType="solid">
        <fgColor rgb="FFCCCCFF"/>
        <bgColor rgb="FFD9D9D9"/>
      </patternFill>
    </fill>
    <fill>
      <patternFill patternType="solid">
        <fgColor rgb="FFFFC000"/>
        <bgColor rgb="FFFF9900"/>
      </patternFill>
    </fill>
    <fill>
      <patternFill patternType="solid">
        <fgColor rgb="FF92D050"/>
        <bgColor rgb="FFBFBFBF"/>
      </patternFill>
    </fill>
    <fill>
      <patternFill patternType="solid">
        <fgColor rgb="FFF2DCDB"/>
        <bgColor rgb="FFEEECE1"/>
      </patternFill>
    </fill>
    <fill>
      <patternFill patternType="solid">
        <fgColor rgb="FF95B3D7"/>
        <bgColor rgb="FF9999FF"/>
      </patternFill>
    </fill>
    <fill>
      <patternFill patternType="solid">
        <fgColor rgb="FFFF0000"/>
        <bgColor rgb="FF993300"/>
      </patternFill>
    </fill>
    <fill>
      <patternFill patternType="solid">
        <fgColor rgb="FFFFFF66"/>
        <bgColor rgb="FFCCFF99"/>
      </patternFill>
    </fill>
    <fill>
      <patternFill patternType="solid">
        <fgColor rgb="FFE46C0A"/>
        <bgColor rgb="FFFF9900"/>
      </patternFill>
    </fill>
    <fill>
      <patternFill patternType="solid">
        <fgColor rgb="FF31859C"/>
        <bgColor rgb="FF558ED5"/>
      </patternFill>
    </fill>
    <fill>
      <patternFill patternType="solid">
        <fgColor rgb="FF558ED5"/>
        <bgColor rgb="FF31859C"/>
      </patternFill>
    </fill>
    <fill>
      <patternFill patternType="solid">
        <fgColor rgb="FFFFFF00"/>
        <bgColor rgb="FFFFFF00"/>
      </patternFill>
    </fill>
  </fills>
  <borders count="20">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style="thin"/>
      <top style="thin"/>
      <bottom/>
      <diagonal/>
    </border>
    <border diagonalUp="false" diagonalDown="false">
      <left/>
      <right/>
      <top style="thin"/>
      <bottom/>
      <diagonal/>
    </border>
    <border diagonalUp="false" diagonalDown="false">
      <left/>
      <right/>
      <top/>
      <bottom style="thin"/>
      <diagonal/>
    </border>
    <border diagonalUp="false" diagonalDown="false">
      <left/>
      <right/>
      <top style="thin"/>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medium"/>
      <right style="medium"/>
      <top/>
      <bottom style="medium"/>
      <diagonal/>
    </border>
    <border diagonalUp="false" diagonalDown="false">
      <left/>
      <right style="medium"/>
      <top/>
      <bottom style="mediu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480">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top" textRotation="0" wrapText="false" indent="0" shrinkToFit="false"/>
      <protection locked="true" hidden="false"/>
    </xf>
    <xf numFmtId="164" fontId="7" fillId="0" borderId="0" xfId="0" applyFont="true" applyBorder="true" applyAlignment="true" applyProtection="true">
      <alignment horizontal="center" vertical="top" textRotation="0" wrapText="false" indent="0" shrinkToFit="false"/>
      <protection locked="true" hidden="false"/>
    </xf>
    <xf numFmtId="164" fontId="8" fillId="0" borderId="0" xfId="0" applyFont="true" applyBorder="true" applyAlignment="true" applyProtection="true">
      <alignment horizontal="general" vertical="top"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9" fillId="0" borderId="0" xfId="0" applyFont="true" applyBorder="true" applyAlignment="true" applyProtection="true">
      <alignment horizontal="center" vertical="top" textRotation="0" wrapText="false" indent="0" shrinkToFit="false"/>
      <protection locked="true" hidden="false"/>
    </xf>
    <xf numFmtId="164" fontId="7" fillId="2"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true" applyAlignment="true" applyProtection="false">
      <alignment horizontal="general" vertical="bottom" textRotation="0" wrapText="true" indent="0" shrinkToFit="false"/>
      <protection locked="true" hidden="false"/>
    </xf>
    <xf numFmtId="164" fontId="11" fillId="2" borderId="0" xfId="0" applyFont="true" applyBorder="true" applyAlignment="true" applyProtection="false">
      <alignment horizontal="general" vertical="bottom" textRotation="0" wrapText="true" indent="0" shrinkToFit="false"/>
      <protection locked="true" hidden="false"/>
    </xf>
    <xf numFmtId="164" fontId="12" fillId="2" borderId="0" xfId="0" applyFont="true" applyBorder="true" applyAlignment="true" applyProtection="false">
      <alignment horizontal="right" vertical="bottom" textRotation="0" wrapText="true" indent="0" shrinkToFit="false"/>
      <protection locked="true" hidden="false"/>
    </xf>
    <xf numFmtId="164" fontId="13" fillId="2" borderId="1" xfId="0" applyFont="true" applyBorder="true" applyAlignment="true" applyProtection="false">
      <alignment horizontal="center" vertical="center" textRotation="0" wrapText="true" indent="0" shrinkToFit="false"/>
      <protection locked="true" hidden="false"/>
    </xf>
    <xf numFmtId="164" fontId="10" fillId="2" borderId="1" xfId="0" applyFont="true" applyBorder="true" applyAlignment="true" applyProtection="false">
      <alignment horizontal="center" vertical="center" textRotation="0" wrapText="true" indent="0" shrinkToFit="false"/>
      <protection locked="true" hidden="false"/>
    </xf>
    <xf numFmtId="164" fontId="7" fillId="2"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6" fontId="14" fillId="0" borderId="0" xfId="0" applyFont="true" applyBorder="true" applyAlignment="false" applyProtection="false">
      <alignment horizontal="general"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4" fontId="10" fillId="2" borderId="2" xfId="0" applyFont="true" applyBorder="true" applyAlignment="true" applyProtection="false">
      <alignment horizontal="center" vertical="center" textRotation="0" wrapText="tru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3" fillId="2" borderId="3" xfId="0" applyFont="true" applyBorder="true" applyAlignment="true" applyProtection="false">
      <alignment horizontal="center" vertical="center" textRotation="0" wrapText="true" indent="0" shrinkToFit="false"/>
      <protection locked="true" hidden="false"/>
    </xf>
    <xf numFmtId="164" fontId="13" fillId="2" borderId="4" xfId="0" applyFont="true" applyBorder="true" applyAlignment="true" applyProtection="false">
      <alignment horizontal="center" vertical="center" textRotation="0" wrapText="tru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6" fontId="15" fillId="0" borderId="0" xfId="0" applyFont="true" applyBorder="true" applyAlignment="false" applyProtection="false">
      <alignment horizontal="general" vertical="bottom" textRotation="0" wrapText="false" indent="0" shrinkToFit="false"/>
      <protection locked="true" hidden="false"/>
    </xf>
    <xf numFmtId="166" fontId="15"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6" fillId="2" borderId="2" xfId="0" applyFont="true" applyBorder="true" applyAlignment="true" applyProtection="false">
      <alignment horizontal="general" vertical="top" textRotation="0" wrapText="true" indent="0" shrinkToFit="false"/>
      <protection locked="true" hidden="false"/>
    </xf>
    <xf numFmtId="166" fontId="16" fillId="0" borderId="5" xfId="0" applyFont="true" applyBorder="true" applyAlignment="true" applyProtection="false">
      <alignment horizontal="center" vertical="top" textRotation="0" wrapText="true" indent="0" shrinkToFit="false"/>
      <protection locked="true" hidden="false"/>
    </xf>
    <xf numFmtId="166" fontId="16" fillId="0" borderId="2" xfId="0" applyFont="true" applyBorder="true" applyAlignment="true" applyProtection="false">
      <alignment horizontal="center" vertical="top" textRotation="0" wrapText="true" indent="0" shrinkToFit="false"/>
      <protection locked="true" hidden="false"/>
    </xf>
    <xf numFmtId="164" fontId="17" fillId="3" borderId="3" xfId="24" applyFont="true" applyBorder="true" applyAlignment="true" applyProtection="false">
      <alignment horizontal="left" vertical="bottom" textRotation="0" wrapText="false" indent="0" shrinkToFit="false"/>
      <protection locked="true" hidden="false"/>
    </xf>
    <xf numFmtId="166" fontId="18" fillId="3" borderId="6" xfId="0" applyFont="true" applyBorder="true" applyAlignment="true" applyProtection="false">
      <alignment horizontal="center" vertical="top" textRotation="0" wrapText="true" indent="0" shrinkToFit="false"/>
      <protection locked="true" hidden="false"/>
    </xf>
    <xf numFmtId="166" fontId="18" fillId="3" borderId="3" xfId="0" applyFont="true" applyBorder="true" applyAlignment="true" applyProtection="false">
      <alignment horizontal="center" vertical="top" textRotation="0" wrapText="true" indent="0" shrinkToFit="false"/>
      <protection locked="true" hidden="false"/>
    </xf>
    <xf numFmtId="164" fontId="17" fillId="2" borderId="3" xfId="24" applyFont="true" applyBorder="true" applyAlignment="true" applyProtection="false">
      <alignment horizontal="left" vertical="bottom" textRotation="0" wrapText="false" indent="0" shrinkToFit="false"/>
      <protection locked="true" hidden="false"/>
    </xf>
    <xf numFmtId="166" fontId="18" fillId="0" borderId="6" xfId="0" applyFont="true" applyBorder="true" applyAlignment="true" applyProtection="false">
      <alignment horizontal="center" vertical="top" textRotation="0" wrapText="true" indent="0" shrinkToFit="false"/>
      <protection locked="true" hidden="false"/>
    </xf>
    <xf numFmtId="166" fontId="18" fillId="2" borderId="3" xfId="0" applyFont="true" applyBorder="true" applyAlignment="true" applyProtection="false">
      <alignment horizontal="center" vertical="top" textRotation="0" wrapText="true" indent="0" shrinkToFit="false"/>
      <protection locked="true" hidden="false"/>
    </xf>
    <xf numFmtId="166" fontId="19" fillId="0" borderId="6" xfId="0" applyFont="true" applyBorder="true" applyAlignment="true" applyProtection="false">
      <alignment horizontal="center" vertical="top" textRotation="0" wrapText="true" indent="0" shrinkToFit="false"/>
      <protection locked="true" hidden="false"/>
    </xf>
    <xf numFmtId="164" fontId="17" fillId="2" borderId="3" xfId="24" applyFont="true" applyBorder="true" applyAlignment="true" applyProtection="false">
      <alignment horizontal="left" vertical="bottom" textRotation="0" wrapText="true" indent="0" shrinkToFit="false"/>
      <protection locked="true" hidden="false"/>
    </xf>
    <xf numFmtId="164" fontId="17" fillId="0" borderId="6" xfId="24" applyFont="true" applyBorder="true" applyAlignment="true" applyProtection="false">
      <alignment horizontal="left" vertical="bottom" textRotation="0" wrapText="false" indent="0" shrinkToFit="false"/>
      <protection locked="true" hidden="false"/>
    </xf>
    <xf numFmtId="164" fontId="20" fillId="2" borderId="3" xfId="24" applyFont="true" applyBorder="true" applyAlignment="true" applyProtection="false">
      <alignment horizontal="general" vertical="bottom" textRotation="0" wrapText="false" indent="0" shrinkToFit="false"/>
      <protection locked="true" hidden="false"/>
    </xf>
    <xf numFmtId="166" fontId="20" fillId="0" borderId="6" xfId="0" applyFont="true" applyBorder="true" applyAlignment="true" applyProtection="false">
      <alignment horizontal="center" vertical="top" textRotation="0" wrapText="true" indent="0" shrinkToFit="false"/>
      <protection locked="true" hidden="false"/>
    </xf>
    <xf numFmtId="166" fontId="20" fillId="0" borderId="3" xfId="0" applyFont="true" applyBorder="true" applyAlignment="true" applyProtection="false">
      <alignment horizontal="center" vertical="top" textRotation="0" wrapText="true" indent="0" shrinkToFit="false"/>
      <protection locked="true" hidden="false"/>
    </xf>
    <xf numFmtId="164" fontId="17" fillId="2" borderId="3" xfId="24" applyFont="true" applyBorder="true" applyAlignment="true" applyProtection="false">
      <alignment horizontal="left" vertical="bottom" textRotation="0" wrapText="false" indent="1" shrinkToFit="false"/>
      <protection locked="true" hidden="false"/>
    </xf>
    <xf numFmtId="164" fontId="12" fillId="0" borderId="0" xfId="0" applyFont="true" applyBorder="true" applyAlignment="false" applyProtection="false">
      <alignment horizontal="general" vertical="bottom" textRotation="0" wrapText="false" indent="0" shrinkToFit="false"/>
      <protection locked="true" hidden="false"/>
    </xf>
    <xf numFmtId="166" fontId="19" fillId="2" borderId="6" xfId="0" applyFont="true" applyBorder="true" applyAlignment="true" applyProtection="false">
      <alignment horizontal="center" vertical="top" textRotation="0" wrapText="true" indent="0" shrinkToFit="false"/>
      <protection locked="true" hidden="false"/>
    </xf>
    <xf numFmtId="166" fontId="21" fillId="0" borderId="0" xfId="0" applyFont="true" applyBorder="true" applyAlignment="false" applyProtection="false">
      <alignment horizontal="general" vertical="bottom" textRotation="0" wrapText="false" indent="0" shrinkToFit="false"/>
      <protection locked="true" hidden="false"/>
    </xf>
    <xf numFmtId="164" fontId="17" fillId="2" borderId="6" xfId="24" applyFont="true" applyBorder="true" applyAlignment="true" applyProtection="false">
      <alignment horizontal="left" vertical="bottom" textRotation="0" wrapText="false" indent="1" shrinkToFit="false"/>
      <protection locked="true" hidden="false"/>
    </xf>
    <xf numFmtId="166" fontId="19" fillId="2" borderId="3" xfId="0" applyFont="true" applyBorder="true" applyAlignment="true" applyProtection="false">
      <alignment horizontal="center" vertical="top" textRotation="0" wrapText="true" indent="0" shrinkToFit="false"/>
      <protection locked="true" hidden="false"/>
    </xf>
    <xf numFmtId="166" fontId="18" fillId="2" borderId="7" xfId="0" applyFont="true" applyBorder="true" applyAlignment="true" applyProtection="false">
      <alignment horizontal="center" vertical="top" textRotation="0" wrapText="true" indent="0" shrinkToFit="false"/>
      <protection locked="true" hidden="false"/>
    </xf>
    <xf numFmtId="164" fontId="10" fillId="2" borderId="8" xfId="0" applyFont="true" applyBorder="true" applyAlignment="true" applyProtection="false">
      <alignment horizontal="general" vertical="top" textRotation="0" wrapText="true" indent="0" shrinkToFit="false"/>
      <protection locked="true" hidden="false"/>
    </xf>
    <xf numFmtId="166" fontId="19" fillId="2" borderId="4" xfId="0" applyFont="true" applyBorder="true" applyAlignment="true" applyProtection="false">
      <alignment horizontal="center" vertical="top" textRotation="0" wrapText="true" indent="0" shrinkToFit="false"/>
      <protection locked="true" hidden="false"/>
    </xf>
    <xf numFmtId="166" fontId="10" fillId="2" borderId="9" xfId="0" applyFont="true" applyBorder="true" applyAlignment="true" applyProtection="false">
      <alignment horizontal="center" vertical="top" textRotation="0" wrapText="true" indent="0" shrinkToFit="false"/>
      <protection locked="true" hidden="false"/>
    </xf>
    <xf numFmtId="164" fontId="10" fillId="0" borderId="10" xfId="0" applyFont="true" applyBorder="true" applyAlignment="false" applyProtection="false">
      <alignment horizontal="general" vertical="bottom" textRotation="0" wrapText="false" indent="0" shrinkToFit="false"/>
      <protection locked="true" hidden="false"/>
    </xf>
    <xf numFmtId="166" fontId="10" fillId="2" borderId="1" xfId="0" applyFont="true" applyBorder="true" applyAlignment="true" applyProtection="false">
      <alignment horizontal="center" vertical="top" textRotation="0" wrapText="true" indent="0" shrinkToFit="false"/>
      <protection locked="true" hidden="false"/>
    </xf>
    <xf numFmtId="164" fontId="18" fillId="0" borderId="1" xfId="0" applyFont="true" applyBorder="true" applyAlignment="false" applyProtection="false">
      <alignment horizontal="general" vertical="bottom" textRotation="0" wrapText="false" indent="0" shrinkToFit="false"/>
      <protection locked="true" hidden="false"/>
    </xf>
    <xf numFmtId="166" fontId="22" fillId="0" borderId="0" xfId="0" applyFont="true" applyBorder="true" applyAlignment="false" applyProtection="false">
      <alignment horizontal="general" vertical="bottom" textRotation="0" wrapText="false" indent="0" shrinkToFit="false"/>
      <protection locked="true" hidden="false"/>
    </xf>
    <xf numFmtId="164" fontId="10" fillId="2" borderId="6" xfId="0" applyFont="true" applyBorder="true" applyAlignment="true" applyProtection="false">
      <alignment horizontal="center" vertical="top" textRotation="0" wrapText="true" indent="0" shrinkToFit="false"/>
      <protection locked="true" hidden="false"/>
    </xf>
    <xf numFmtId="164" fontId="10" fillId="2" borderId="1" xfId="0" applyFont="true" applyBorder="true" applyAlignment="true" applyProtection="false">
      <alignment horizontal="center" vertical="top" textRotation="0" wrapText="true" indent="0" shrinkToFit="false"/>
      <protection locked="true" hidden="false"/>
    </xf>
    <xf numFmtId="164" fontId="10" fillId="2" borderId="11" xfId="0" applyFont="true" applyBorder="true" applyAlignment="true" applyProtection="false">
      <alignment horizontal="center" vertical="top" textRotation="0" wrapText="true" indent="0" shrinkToFit="false"/>
      <protection locked="true" hidden="false"/>
    </xf>
    <xf numFmtId="164" fontId="10" fillId="2" borderId="5" xfId="0" applyFont="true" applyBorder="true" applyAlignment="true" applyProtection="false">
      <alignment horizontal="general" vertical="top" textRotation="0" wrapText="true" indent="0" shrinkToFit="false"/>
      <protection locked="true" hidden="false"/>
    </xf>
    <xf numFmtId="166" fontId="10" fillId="2" borderId="12" xfId="0" applyFont="true" applyBorder="true" applyAlignment="true" applyProtection="false">
      <alignment horizontal="center" vertical="center" textRotation="0" wrapText="true" indent="0" shrinkToFit="false"/>
      <protection locked="true" hidden="false"/>
    </xf>
    <xf numFmtId="164" fontId="18" fillId="2" borderId="5" xfId="0" applyFont="true" applyBorder="true" applyAlignment="true" applyProtection="false">
      <alignment horizontal="general" vertical="top" textRotation="0" wrapText="true" indent="0" shrinkToFit="false"/>
      <protection locked="true" hidden="false"/>
    </xf>
    <xf numFmtId="166" fontId="18" fillId="2" borderId="1" xfId="0" applyFont="true" applyBorder="true" applyAlignment="true" applyProtection="false">
      <alignment horizontal="center" vertical="center" textRotation="0" wrapText="true" indent="0" shrinkToFit="false"/>
      <protection locked="true" hidden="false"/>
    </xf>
    <xf numFmtId="164" fontId="10" fillId="4" borderId="10" xfId="0" applyFont="true" applyBorder="true" applyAlignment="true" applyProtection="false">
      <alignment horizontal="general" vertical="top" textRotation="0" wrapText="true" indent="0" shrinkToFit="false"/>
      <protection locked="true" hidden="false"/>
    </xf>
    <xf numFmtId="166" fontId="10" fillId="4" borderId="1" xfId="0" applyFont="true" applyBorder="true" applyAlignment="true" applyProtection="false">
      <alignment horizontal="center" vertical="center" textRotation="0" wrapText="true" indent="0" shrinkToFit="false"/>
      <protection locked="true" hidden="false"/>
    </xf>
    <xf numFmtId="167" fontId="10" fillId="4" borderId="11" xfId="0" applyFont="true" applyBorder="true" applyAlignment="true" applyProtection="false">
      <alignment horizontal="center" vertical="center" textRotation="0" wrapText="true" indent="0" shrinkToFit="false"/>
      <protection locked="true" hidden="false"/>
    </xf>
    <xf numFmtId="164" fontId="18" fillId="2" borderId="6" xfId="0" applyFont="true" applyBorder="true" applyAlignment="true" applyProtection="false">
      <alignment horizontal="general" vertical="top" textRotation="0" wrapText="true" indent="0" shrinkToFit="false"/>
      <protection locked="true" hidden="false"/>
    </xf>
    <xf numFmtId="166" fontId="18" fillId="2" borderId="2" xfId="0" applyFont="true" applyBorder="true" applyAlignment="true" applyProtection="false">
      <alignment horizontal="center" vertical="center" textRotation="0" wrapText="true" indent="0" shrinkToFit="false"/>
      <protection locked="true" hidden="false"/>
    </xf>
    <xf numFmtId="168" fontId="18" fillId="2" borderId="12" xfId="0" applyFont="true" applyBorder="true" applyAlignment="true" applyProtection="false">
      <alignment horizontal="center" vertical="center" textRotation="0" wrapText="true" indent="0" shrinkToFit="false"/>
      <protection locked="true" hidden="false"/>
    </xf>
    <xf numFmtId="164" fontId="18" fillId="2" borderId="1" xfId="0" applyFont="true" applyBorder="true" applyAlignment="true" applyProtection="false">
      <alignment horizontal="general" vertical="top" textRotation="0" wrapText="true" indent="0" shrinkToFit="false"/>
      <protection locked="true" hidden="false"/>
    </xf>
    <xf numFmtId="168" fontId="18" fillId="2" borderId="11" xfId="0" applyFont="true" applyBorder="true" applyAlignment="true" applyProtection="false">
      <alignment horizontal="center" vertical="center" textRotation="0" wrapText="true" indent="0" shrinkToFit="false"/>
      <protection locked="true" hidden="false"/>
    </xf>
    <xf numFmtId="164" fontId="18" fillId="2" borderId="8" xfId="0" applyFont="true" applyBorder="true" applyAlignment="true" applyProtection="false">
      <alignment horizontal="general" vertical="top" textRotation="0" wrapText="true" indent="0" shrinkToFit="false"/>
      <protection locked="true" hidden="false"/>
    </xf>
    <xf numFmtId="164" fontId="8" fillId="0" borderId="13" xfId="0" applyFont="true" applyBorder="true" applyAlignment="true" applyProtection="true">
      <alignment horizontal="left" vertical="bottom" textRotation="0" wrapText="tru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false" applyAlignment="false" applyProtection="false">
      <alignment horizontal="general" vertical="bottom" textRotation="0" wrapText="false" indent="0" shrinkToFit="false"/>
      <protection locked="true" hidden="false"/>
    </xf>
    <xf numFmtId="169" fontId="6" fillId="2" borderId="0" xfId="0" applyFont="true" applyBorder="false" applyAlignment="false" applyProtection="false">
      <alignment horizontal="general" vertical="bottom" textRotation="0" wrapText="false" indent="0" shrinkToFit="false"/>
      <protection locked="true" hidden="false"/>
    </xf>
    <xf numFmtId="164" fontId="4" fillId="0" borderId="0" xfId="24" applyFont="false" applyBorder="false" applyAlignment="false" applyProtection="false">
      <alignment horizontal="general" vertical="bottom" textRotation="0" wrapText="false" indent="0" shrinkToFit="false"/>
      <protection locked="true" hidden="false"/>
    </xf>
    <xf numFmtId="166" fontId="25" fillId="0" borderId="0" xfId="24" applyFont="true" applyBorder="false" applyAlignment="true" applyProtection="false">
      <alignment horizontal="right" vertical="bottom" textRotation="0" wrapText="false" indent="0" shrinkToFit="false"/>
      <protection locked="true" hidden="false"/>
    </xf>
    <xf numFmtId="166" fontId="4" fillId="0" borderId="0" xfId="24"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top" textRotation="0" wrapText="false" indent="0" shrinkToFit="false"/>
      <protection locked="true" hidden="false"/>
    </xf>
    <xf numFmtId="166" fontId="25" fillId="0" borderId="0" xfId="0" applyFont="true" applyBorder="true" applyAlignment="true" applyProtection="true">
      <alignment horizontal="right" vertical="top" textRotation="0" wrapText="false" indent="0" shrinkToFit="false"/>
      <protection locked="true" hidden="false"/>
    </xf>
    <xf numFmtId="166" fontId="4" fillId="0" borderId="0" xfId="0" applyFont="true" applyBorder="true" applyAlignment="true" applyProtection="true">
      <alignment horizontal="general" vertical="top" textRotation="0" wrapText="false" indent="0" shrinkToFit="false"/>
      <protection locked="true" hidden="false"/>
    </xf>
    <xf numFmtId="164" fontId="26" fillId="0" borderId="0" xfId="0" applyFont="true" applyBorder="true" applyAlignment="true" applyProtection="true">
      <alignment horizontal="center" vertical="top" textRotation="0" wrapText="false" indent="0" shrinkToFit="false"/>
      <protection locked="true" hidden="false"/>
    </xf>
    <xf numFmtId="166" fontId="26" fillId="0" borderId="0" xfId="0" applyFont="true" applyBorder="true" applyAlignment="true" applyProtection="true">
      <alignment horizontal="center" vertical="top" textRotation="0" wrapText="false" indent="0" shrinkToFit="false"/>
      <protection locked="true" hidden="false"/>
    </xf>
    <xf numFmtId="164" fontId="26" fillId="0" borderId="0" xfId="0" applyFont="true" applyBorder="true" applyAlignment="true" applyProtection="true">
      <alignment horizontal="center" vertical="bottom" textRotation="0" wrapText="false" indent="0" shrinkToFit="false"/>
      <protection locked="true" hidden="false"/>
    </xf>
    <xf numFmtId="166" fontId="26" fillId="0" borderId="0" xfId="0" applyFont="true" applyBorder="true" applyAlignment="true" applyProtection="true">
      <alignment horizontal="center" vertical="bottom" textRotation="0" wrapText="false" indent="0" shrinkToFit="false"/>
      <protection locked="true" hidden="false"/>
    </xf>
    <xf numFmtId="164" fontId="27" fillId="0" borderId="0"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center" vertical="top" textRotation="0" wrapText="false" indent="0" shrinkToFit="false"/>
      <protection locked="true" hidden="false"/>
    </xf>
    <xf numFmtId="166" fontId="4" fillId="0" borderId="0" xfId="0" applyFont="true" applyBorder="true" applyAlignment="true" applyProtection="true">
      <alignment horizontal="center" vertical="top" textRotation="0" wrapText="false" indent="0" shrinkToFit="false"/>
      <protection locked="true" hidden="false"/>
    </xf>
    <xf numFmtId="164" fontId="17" fillId="0" borderId="0" xfId="24" applyFont="true" applyBorder="false" applyAlignment="true" applyProtection="false">
      <alignment horizontal="general" vertical="bottom" textRotation="0" wrapText="false" indent="0" shrinkToFit="false"/>
      <protection locked="true" hidden="false"/>
    </xf>
    <xf numFmtId="166" fontId="17" fillId="0" borderId="0" xfId="24" applyFont="true" applyBorder="true" applyAlignment="true" applyProtection="false">
      <alignment horizontal="general" vertical="bottom" textRotation="0" wrapText="false" indent="0" shrinkToFit="false"/>
      <protection locked="true" hidden="false"/>
    </xf>
    <xf numFmtId="166" fontId="19" fillId="0" borderId="0" xfId="0" applyFont="true" applyBorder="true" applyAlignment="true" applyProtection="false">
      <alignment horizontal="right" vertical="center" textRotation="0" wrapText="false" indent="0" shrinkToFit="false"/>
      <protection locked="true" hidden="false"/>
    </xf>
    <xf numFmtId="164" fontId="17" fillId="2" borderId="0" xfId="24" applyFont="true" applyBorder="false" applyAlignment="true" applyProtection="false">
      <alignment horizontal="general" vertical="bottom" textRotation="0" wrapText="false" indent="0" shrinkToFit="false"/>
      <protection locked="true" hidden="false"/>
    </xf>
    <xf numFmtId="166" fontId="17" fillId="0" borderId="14" xfId="0" applyFont="true" applyBorder="true" applyAlignment="true" applyProtection="false">
      <alignment horizontal="right" vertical="bottom" textRotation="0" wrapText="false" indent="0" shrinkToFit="false"/>
      <protection locked="true" hidden="false"/>
    </xf>
    <xf numFmtId="166" fontId="19" fillId="2" borderId="14" xfId="0" applyFont="true" applyBorder="true" applyAlignment="true" applyProtection="false">
      <alignment horizontal="right" vertical="top" textRotation="0" wrapText="true" indent="0" shrinkToFit="false"/>
      <protection locked="true" hidden="false"/>
    </xf>
    <xf numFmtId="166" fontId="28" fillId="2" borderId="14" xfId="0" applyFont="true" applyBorder="true" applyAlignment="true" applyProtection="false">
      <alignment horizontal="right" vertical="center" textRotation="0" wrapText="true" indent="0" shrinkToFit="false"/>
      <protection locked="true" hidden="false"/>
    </xf>
    <xf numFmtId="170" fontId="29" fillId="2" borderId="0" xfId="15" applyFont="true" applyBorder="true" applyAlignment="true" applyProtection="true">
      <alignment horizontal="right" vertical="bottom" textRotation="0" wrapText="true" indent="0" shrinkToFit="false"/>
      <protection locked="true" hidden="false"/>
    </xf>
    <xf numFmtId="171" fontId="17" fillId="2" borderId="0" xfId="24" applyFont="true" applyBorder="false" applyAlignment="true" applyProtection="false">
      <alignment horizontal="general" vertical="bottom" textRotation="0" wrapText="false" indent="0" shrinkToFit="false"/>
      <protection locked="true" hidden="false"/>
    </xf>
    <xf numFmtId="164" fontId="30" fillId="5" borderId="2" xfId="0" applyFont="true" applyBorder="true" applyAlignment="true" applyProtection="false">
      <alignment horizontal="center" vertical="center" textRotation="0" wrapText="true" indent="0" shrinkToFit="false"/>
      <protection locked="true" hidden="false"/>
    </xf>
    <xf numFmtId="164" fontId="30" fillId="5" borderId="6" xfId="0" applyFont="true" applyBorder="true" applyAlignment="true" applyProtection="false">
      <alignment horizontal="center" vertical="center" textRotation="0" wrapText="true" indent="0" shrinkToFit="false"/>
      <protection locked="true" hidden="false"/>
    </xf>
    <xf numFmtId="164" fontId="31" fillId="5" borderId="0" xfId="0" applyFont="true" applyBorder="true" applyAlignment="true" applyProtection="true">
      <alignment horizontal="center" vertical="top" textRotation="0" wrapText="false" indent="0" shrinkToFit="false"/>
      <protection locked="true" hidden="false"/>
    </xf>
    <xf numFmtId="164" fontId="31" fillId="5" borderId="13" xfId="0" applyFont="true" applyBorder="true" applyAlignment="true" applyProtection="true">
      <alignment horizontal="center" vertical="top" textRotation="0" wrapText="false" indent="0" shrinkToFit="false"/>
      <protection locked="true" hidden="false"/>
    </xf>
    <xf numFmtId="164" fontId="31" fillId="5" borderId="12" xfId="0" applyFont="true" applyBorder="true" applyAlignment="true" applyProtection="true">
      <alignment horizontal="center" vertical="top" textRotation="0" wrapText="false" indent="0" shrinkToFit="false"/>
      <protection locked="true" hidden="false"/>
    </xf>
    <xf numFmtId="164" fontId="30" fillId="5" borderId="3" xfId="0" applyFont="true" applyBorder="true" applyAlignment="true" applyProtection="false">
      <alignment horizontal="center" vertical="center" textRotation="0" wrapText="true" indent="0" shrinkToFit="false"/>
      <protection locked="true" hidden="false"/>
    </xf>
    <xf numFmtId="164" fontId="30" fillId="5" borderId="8" xfId="0" applyFont="true" applyBorder="true" applyAlignment="true" applyProtection="false">
      <alignment horizontal="center" vertical="center" textRotation="0" wrapText="true" indent="0" shrinkToFit="false"/>
      <protection locked="true" hidden="false"/>
    </xf>
    <xf numFmtId="164" fontId="30" fillId="5" borderId="14" xfId="0" applyFont="true" applyBorder="true" applyAlignment="true" applyProtection="false">
      <alignment horizontal="center" vertical="bottom" textRotation="0" wrapText="true" indent="0" shrinkToFit="false"/>
      <protection locked="true" hidden="false"/>
    </xf>
    <xf numFmtId="164" fontId="30" fillId="5" borderId="9" xfId="0" applyFont="true" applyBorder="true" applyAlignment="true" applyProtection="false">
      <alignment horizontal="center" vertical="bottom" textRotation="0" wrapText="true" indent="0" shrinkToFit="false"/>
      <protection locked="true" hidden="false"/>
    </xf>
    <xf numFmtId="164" fontId="30" fillId="5" borderId="0" xfId="0" applyFont="true" applyBorder="true" applyAlignment="true" applyProtection="false">
      <alignment horizontal="center" vertical="center" textRotation="0" wrapText="true" indent="0" shrinkToFit="false"/>
      <protection locked="true" hidden="false"/>
    </xf>
    <xf numFmtId="164" fontId="30" fillId="5" borderId="15" xfId="0" applyFont="true" applyBorder="true" applyAlignment="true" applyProtection="false">
      <alignment horizontal="center" vertical="center" textRotation="0" wrapText="true" indent="0" shrinkToFit="false"/>
      <protection locked="true" hidden="false"/>
    </xf>
    <xf numFmtId="164" fontId="30" fillId="5" borderId="11" xfId="0" applyFont="true" applyBorder="true" applyAlignment="true" applyProtection="false">
      <alignment horizontal="center" vertical="center" textRotation="0" wrapText="true" indent="0" shrinkToFit="false"/>
      <protection locked="true" hidden="false"/>
    </xf>
    <xf numFmtId="164" fontId="32" fillId="5" borderId="2" xfId="0" applyFont="true" applyBorder="true" applyAlignment="true" applyProtection="false">
      <alignment horizontal="center" vertical="center" textRotation="0" wrapText="true" indent="0" shrinkToFit="false"/>
      <protection locked="true" hidden="false"/>
    </xf>
    <xf numFmtId="164" fontId="32" fillId="5" borderId="1" xfId="0" applyFont="true" applyBorder="true" applyAlignment="true" applyProtection="false">
      <alignment horizontal="center" vertical="center" textRotation="0" wrapText="true" indent="0" shrinkToFit="false"/>
      <protection locked="true" hidden="false"/>
    </xf>
    <xf numFmtId="172" fontId="33" fillId="5" borderId="4" xfId="0" applyFont="true" applyBorder="true" applyAlignment="true" applyProtection="true">
      <alignment horizontal="center" vertical="top" textRotation="0" wrapText="false" indent="0" shrinkToFit="false"/>
      <protection locked="true" hidden="false"/>
    </xf>
    <xf numFmtId="164" fontId="34" fillId="4" borderId="9" xfId="24" applyFont="true" applyBorder="true" applyAlignment="true" applyProtection="false">
      <alignment horizontal="center" vertical="top" textRotation="0" wrapText="true" indent="0" shrinkToFit="false"/>
      <protection locked="true" hidden="false"/>
    </xf>
    <xf numFmtId="166" fontId="25" fillId="0" borderId="0" xfId="24" applyFont="true" applyBorder="true" applyAlignment="true" applyProtection="false">
      <alignment horizontal="right" vertical="bottom" textRotation="0" wrapText="false" indent="0" shrinkToFit="false"/>
      <protection locked="true" hidden="false"/>
    </xf>
    <xf numFmtId="164" fontId="35" fillId="0" borderId="0" xfId="24" applyFont="true" applyBorder="false" applyAlignment="false" applyProtection="false">
      <alignment horizontal="general" vertical="bottom" textRotation="0" wrapText="false" indent="0" shrinkToFit="false"/>
      <protection locked="true" hidden="false"/>
    </xf>
    <xf numFmtId="164" fontId="20" fillId="0" borderId="6" xfId="24" applyFont="true" applyBorder="true" applyAlignment="true" applyProtection="false">
      <alignment horizontal="general" vertical="bottom" textRotation="0" wrapText="false" indent="0" shrinkToFit="false"/>
      <protection locked="true" hidden="false"/>
    </xf>
    <xf numFmtId="166" fontId="20" fillId="0" borderId="2" xfId="24" applyFont="true" applyBorder="true" applyAlignment="true" applyProtection="false">
      <alignment horizontal="general" vertical="bottom" textRotation="0" wrapText="false" indent="0" shrinkToFit="false"/>
      <protection locked="true" hidden="false"/>
    </xf>
    <xf numFmtId="166" fontId="36" fillId="2" borderId="0" xfId="0" applyFont="true" applyBorder="true" applyAlignment="true" applyProtection="false">
      <alignment horizontal="right" vertical="top" textRotation="0" wrapText="true" indent="0" shrinkToFit="false"/>
      <protection locked="true" hidden="false"/>
    </xf>
    <xf numFmtId="166" fontId="29" fillId="2" borderId="0" xfId="27" applyFont="true" applyBorder="true" applyAlignment="true" applyProtection="true">
      <alignment horizontal="right" vertical="top" textRotation="0" wrapText="true" indent="0" shrinkToFit="false"/>
      <protection locked="true" hidden="false"/>
    </xf>
    <xf numFmtId="166" fontId="29" fillId="2" borderId="0" xfId="26" applyFont="true" applyBorder="true" applyAlignment="true" applyProtection="true">
      <alignment horizontal="right" vertical="top" textRotation="0" wrapText="true" indent="0" shrinkToFit="false"/>
      <protection locked="true" hidden="false"/>
    </xf>
    <xf numFmtId="164" fontId="20" fillId="0" borderId="6" xfId="24" applyFont="true" applyBorder="true" applyAlignment="true" applyProtection="false">
      <alignment horizontal="left" vertical="bottom" textRotation="0" wrapText="false" indent="0" shrinkToFit="false"/>
      <protection locked="true" hidden="false"/>
    </xf>
    <xf numFmtId="166" fontId="20" fillId="0" borderId="3" xfId="0" applyFont="true" applyBorder="true" applyAlignment="true" applyProtection="true">
      <alignment horizontal="right" vertical="top" textRotation="0" wrapText="false" indent="0" shrinkToFit="false"/>
      <protection locked="true" hidden="false"/>
    </xf>
    <xf numFmtId="166" fontId="37" fillId="0" borderId="0" xfId="24" applyFont="true" applyBorder="false" applyAlignment="true" applyProtection="false">
      <alignment horizontal="right" vertical="bottom" textRotation="0" wrapText="false" indent="0" shrinkToFit="false"/>
      <protection locked="true" hidden="false"/>
    </xf>
    <xf numFmtId="166" fontId="36" fillId="2" borderId="0" xfId="27" applyFont="true" applyBorder="true" applyAlignment="true" applyProtection="true">
      <alignment horizontal="right" vertical="top" textRotation="0" wrapText="true" indent="0" shrinkToFit="false"/>
      <protection locked="true" hidden="false"/>
    </xf>
    <xf numFmtId="166" fontId="36" fillId="2" borderId="0" xfId="26" applyFont="true" applyBorder="true" applyAlignment="true" applyProtection="true">
      <alignment horizontal="right" vertical="top" textRotation="0" wrapText="true" indent="0" shrinkToFit="false"/>
      <protection locked="true" hidden="false"/>
    </xf>
    <xf numFmtId="166" fontId="35" fillId="0" borderId="0" xfId="24" applyFont="true" applyBorder="false" applyAlignment="false" applyProtection="false">
      <alignment horizontal="general" vertical="bottom" textRotation="0" wrapText="false" indent="0" shrinkToFit="false"/>
      <protection locked="true" hidden="false"/>
    </xf>
    <xf numFmtId="164" fontId="38" fillId="0" borderId="0" xfId="24" applyFont="true" applyBorder="false" applyAlignment="false" applyProtection="false">
      <alignment horizontal="general" vertical="bottom" textRotation="0" wrapText="false" indent="0" shrinkToFit="false"/>
      <protection locked="true" hidden="false"/>
    </xf>
    <xf numFmtId="164" fontId="17" fillId="0" borderId="6" xfId="24" applyFont="true" applyBorder="true" applyAlignment="true" applyProtection="false">
      <alignment horizontal="left" vertical="bottom" textRotation="0" wrapText="false" indent="0" shrinkToFit="false"/>
      <protection locked="true" hidden="false"/>
    </xf>
    <xf numFmtId="166" fontId="17" fillId="0" borderId="3" xfId="0" applyFont="true" applyBorder="true" applyAlignment="true" applyProtection="false">
      <alignment horizontal="right" vertical="bottom" textRotation="0" wrapText="false" indent="0" shrinkToFit="false"/>
      <protection locked="true" hidden="false"/>
    </xf>
    <xf numFmtId="166" fontId="17" fillId="0" borderId="0" xfId="0" applyFont="true" applyBorder="true" applyAlignment="true" applyProtection="false">
      <alignment horizontal="right" vertical="bottom" textRotation="0" wrapText="false" indent="0" shrinkToFit="false"/>
      <protection locked="true" hidden="false"/>
    </xf>
    <xf numFmtId="166" fontId="19" fillId="2" borderId="6" xfId="0" applyFont="true" applyBorder="true" applyAlignment="true" applyProtection="false">
      <alignment horizontal="right" vertical="top" textRotation="0" wrapText="true" indent="0" shrinkToFit="false"/>
      <protection locked="true" hidden="false"/>
    </xf>
    <xf numFmtId="166" fontId="28" fillId="0" borderId="3" xfId="0" applyFont="true" applyBorder="true" applyAlignment="false" applyProtection="false">
      <alignment horizontal="general" vertical="bottom" textRotation="0" wrapText="false" indent="0" shrinkToFit="false"/>
      <protection locked="true" hidden="false"/>
    </xf>
    <xf numFmtId="166" fontId="19" fillId="0" borderId="3" xfId="0" applyFont="true" applyBorder="true" applyAlignment="false" applyProtection="false">
      <alignment horizontal="general" vertical="bottom" textRotation="0" wrapText="false" indent="0" shrinkToFit="false"/>
      <protection locked="true" hidden="false"/>
    </xf>
    <xf numFmtId="166" fontId="17" fillId="0" borderId="3" xfId="24" applyFont="true" applyBorder="true" applyAlignment="true" applyProtection="false">
      <alignment horizontal="general" vertical="bottom" textRotation="0" wrapText="false" indent="0" shrinkToFit="false"/>
      <protection locked="true" hidden="false"/>
    </xf>
    <xf numFmtId="166" fontId="39" fillId="0" borderId="0" xfId="24" applyFont="true" applyBorder="false" applyAlignment="true" applyProtection="false">
      <alignment horizontal="right" vertical="bottom" textRotation="0" wrapText="false" indent="0" shrinkToFit="false"/>
      <protection locked="true" hidden="false"/>
    </xf>
    <xf numFmtId="166" fontId="28" fillId="2" borderId="3" xfId="0" applyFont="true" applyBorder="true" applyAlignment="true" applyProtection="false">
      <alignment horizontal="right" vertical="center" textRotation="0" wrapText="true" indent="0" shrinkToFit="false"/>
      <protection locked="true" hidden="false"/>
    </xf>
    <xf numFmtId="166" fontId="19" fillId="0" borderId="3" xfId="0" applyFont="true" applyBorder="true" applyAlignment="true" applyProtection="false">
      <alignment horizontal="right" vertical="center" textRotation="0" wrapText="true" indent="0" shrinkToFit="false"/>
      <protection locked="true" hidden="false"/>
    </xf>
    <xf numFmtId="164" fontId="4" fillId="2" borderId="0" xfId="24" applyFont="false" applyBorder="false" applyAlignment="false" applyProtection="false">
      <alignment horizontal="general" vertical="bottom" textRotation="0" wrapText="false" indent="0" shrinkToFit="false"/>
      <protection locked="true" hidden="false"/>
    </xf>
    <xf numFmtId="164" fontId="20" fillId="2" borderId="6" xfId="24" applyFont="true" applyBorder="true" applyAlignment="true" applyProtection="false">
      <alignment horizontal="left" vertical="bottom" textRotation="0" wrapText="false" indent="0" shrinkToFit="false"/>
      <protection locked="true" hidden="false"/>
    </xf>
    <xf numFmtId="166" fontId="20" fillId="0" borderId="3" xfId="24" applyFont="true" applyBorder="true" applyAlignment="true" applyProtection="false">
      <alignment horizontal="general" vertical="bottom" textRotation="0" wrapText="false" indent="0" shrinkToFit="false"/>
      <protection locked="true" hidden="false"/>
    </xf>
    <xf numFmtId="170" fontId="17" fillId="0" borderId="3" xfId="0" applyFont="true" applyBorder="true" applyAlignment="false" applyProtection="false">
      <alignment horizontal="general" vertical="bottom" textRotation="0" wrapText="false" indent="0" shrinkToFit="false"/>
      <protection locked="true" hidden="false"/>
    </xf>
    <xf numFmtId="170" fontId="17" fillId="0" borderId="0" xfId="0" applyFont="true" applyBorder="true" applyAlignment="false" applyProtection="false">
      <alignment horizontal="general" vertical="bottom" textRotation="0" wrapText="false" indent="0" shrinkToFit="false"/>
      <protection locked="true" hidden="false"/>
    </xf>
    <xf numFmtId="170" fontId="17" fillId="0" borderId="3" xfId="0" applyFont="true" applyBorder="true" applyAlignment="true" applyProtection="false">
      <alignment horizontal="right" vertical="bottom" textRotation="0" wrapText="false" indent="0" shrinkToFit="false"/>
      <protection locked="true" hidden="false"/>
    </xf>
    <xf numFmtId="170" fontId="17" fillId="0" borderId="0" xfId="0" applyFont="true" applyBorder="true" applyAlignment="true" applyProtection="false">
      <alignment horizontal="right" vertical="bottom" textRotation="0" wrapText="false" indent="0" shrinkToFit="false"/>
      <protection locked="true" hidden="false"/>
    </xf>
    <xf numFmtId="170" fontId="17" fillId="0" borderId="0" xfId="0" applyFont="true" applyBorder="true" applyAlignment="true" applyProtection="false">
      <alignment horizontal="right" vertical="bottom" textRotation="0" wrapText="false" indent="0" shrinkToFit="false"/>
      <protection locked="true" hidden="false"/>
    </xf>
    <xf numFmtId="170" fontId="17" fillId="0" borderId="3" xfId="0" applyFont="true" applyBorder="true" applyAlignment="true" applyProtection="false">
      <alignment horizontal="right" vertical="bottom" textRotation="0" wrapText="false" indent="0" shrinkToFit="false"/>
      <protection locked="true" hidden="false"/>
    </xf>
    <xf numFmtId="170" fontId="17" fillId="0" borderId="7" xfId="0" applyFont="true" applyBorder="true" applyAlignment="true" applyProtection="false">
      <alignment horizontal="right" vertical="bottom" textRotation="0" wrapText="false" indent="0" shrinkToFit="false"/>
      <protection locked="true" hidden="false"/>
    </xf>
    <xf numFmtId="166" fontId="17" fillId="0" borderId="7" xfId="24" applyFont="true" applyBorder="true" applyAlignment="true" applyProtection="false">
      <alignment horizontal="general" vertical="bottom" textRotation="0" wrapText="false" indent="0" shrinkToFit="false"/>
      <protection locked="true" hidden="false"/>
    </xf>
    <xf numFmtId="165" fontId="17" fillId="2" borderId="3" xfId="28" applyFont="true" applyBorder="true" applyAlignment="true" applyProtection="true">
      <alignment horizontal="right" vertical="bottom" textRotation="0" wrapText="true" indent="0" shrinkToFit="false"/>
      <protection locked="true" hidden="false"/>
    </xf>
    <xf numFmtId="165" fontId="17" fillId="2" borderId="0" xfId="28" applyFont="true" applyBorder="true" applyAlignment="true" applyProtection="true">
      <alignment horizontal="right" vertical="bottom" textRotation="0" wrapText="true" indent="0" shrinkToFit="false"/>
      <protection locked="true" hidden="false"/>
    </xf>
    <xf numFmtId="165" fontId="17" fillId="0" borderId="0" xfId="28" applyFont="true" applyBorder="true" applyAlignment="true" applyProtection="true">
      <alignment horizontal="right" vertical="bottom" textRotation="0" wrapText="true" indent="0" shrinkToFit="false"/>
      <protection locked="true" hidden="false"/>
    </xf>
    <xf numFmtId="165" fontId="17" fillId="0" borderId="3" xfId="28" applyFont="true" applyBorder="true" applyAlignment="true" applyProtection="true">
      <alignment horizontal="right" vertical="bottom" textRotation="0" wrapText="true" indent="0" shrinkToFit="false"/>
      <protection locked="true" hidden="false"/>
    </xf>
    <xf numFmtId="165" fontId="17" fillId="0" borderId="7" xfId="28" applyFont="true" applyBorder="true" applyAlignment="true" applyProtection="true">
      <alignment horizontal="right" vertical="bottom" textRotation="0" wrapText="true" indent="0" shrinkToFit="false"/>
      <protection locked="true" hidden="false"/>
    </xf>
    <xf numFmtId="170" fontId="17" fillId="0" borderId="7" xfId="15" applyFont="true" applyBorder="true" applyAlignment="true" applyProtection="true">
      <alignment horizontal="right" vertical="bottom" textRotation="0" wrapText="true" indent="0" shrinkToFit="false"/>
      <protection locked="true" hidden="false"/>
    </xf>
    <xf numFmtId="164" fontId="17" fillId="0" borderId="6" xfId="24" applyFont="true" applyBorder="true" applyAlignment="true" applyProtection="false">
      <alignment horizontal="left" vertical="bottom" textRotation="0" wrapText="true" indent="0" shrinkToFit="false"/>
      <protection locked="true" hidden="false"/>
    </xf>
    <xf numFmtId="166" fontId="17" fillId="0" borderId="3" xfId="0" applyFont="true" applyBorder="true" applyAlignment="true" applyProtection="true">
      <alignment horizontal="right" vertical="bottom" textRotation="0" wrapText="false" indent="0" shrinkToFit="false"/>
      <protection locked="true" hidden="false"/>
    </xf>
    <xf numFmtId="166" fontId="35" fillId="0" borderId="0" xfId="24" applyFont="true" applyBorder="true" applyAlignment="false" applyProtection="false">
      <alignment horizontal="general" vertical="bottom" textRotation="0" wrapText="false" indent="0" shrinkToFit="false"/>
      <protection locked="true" hidden="false"/>
    </xf>
    <xf numFmtId="164" fontId="17" fillId="0" borderId="6" xfId="24" applyFont="true" applyBorder="true" applyAlignment="true" applyProtection="false">
      <alignment horizontal="left" vertical="bottom" textRotation="0" wrapText="false" indent="1" shrinkToFit="false"/>
      <protection locked="true" hidden="false"/>
    </xf>
    <xf numFmtId="166" fontId="17" fillId="0" borderId="3" xfId="0" applyFont="true" applyBorder="true" applyAlignment="true" applyProtection="true">
      <alignment horizontal="right" vertical="top" textRotation="0" wrapText="false" indent="0" shrinkToFit="false"/>
      <protection locked="true" hidden="false"/>
    </xf>
    <xf numFmtId="166" fontId="17" fillId="0" borderId="0" xfId="0" applyFont="true" applyBorder="true" applyAlignment="true" applyProtection="true">
      <alignment horizontal="right" vertical="top" textRotation="0" wrapText="false" indent="0" shrinkToFit="false"/>
      <protection locked="true" hidden="false"/>
    </xf>
    <xf numFmtId="166" fontId="17" fillId="0" borderId="7" xfId="0" applyFont="true" applyBorder="true" applyAlignment="true" applyProtection="true">
      <alignment horizontal="right" vertical="top" textRotation="0" wrapText="false" indent="0" shrinkToFit="false"/>
      <protection locked="true" hidden="false"/>
    </xf>
    <xf numFmtId="164" fontId="40" fillId="0" borderId="0" xfId="24" applyFont="true" applyBorder="false" applyAlignment="false" applyProtection="false">
      <alignment horizontal="general" vertical="bottom" textRotation="0" wrapText="false" indent="0" shrinkToFit="false"/>
      <protection locked="true" hidden="false"/>
    </xf>
    <xf numFmtId="166" fontId="17" fillId="0" borderId="3" xfId="24" applyFont="true" applyBorder="true" applyAlignment="false" applyProtection="false">
      <alignment horizontal="general" vertical="bottom" textRotation="0" wrapText="false" indent="0" shrinkToFit="false"/>
      <protection locked="true" hidden="false"/>
    </xf>
    <xf numFmtId="166" fontId="17" fillId="0" borderId="0" xfId="24" applyFont="true" applyBorder="true" applyAlignment="false" applyProtection="false">
      <alignment horizontal="general" vertical="bottom" textRotation="0" wrapText="false" indent="0" shrinkToFit="false"/>
      <protection locked="true" hidden="false"/>
    </xf>
    <xf numFmtId="166" fontId="17" fillId="0" borderId="3" xfId="0" applyFont="true" applyBorder="true" applyAlignment="false" applyProtection="false">
      <alignment horizontal="general" vertical="bottom" textRotation="0" wrapText="false" indent="0" shrinkToFit="false"/>
      <protection locked="true" hidden="false"/>
    </xf>
    <xf numFmtId="166" fontId="40" fillId="0" borderId="0" xfId="24" applyFont="true" applyBorder="false" applyAlignment="true" applyProtection="false">
      <alignment horizontal="right" vertical="bottom" textRotation="0" wrapText="false" indent="0" shrinkToFit="false"/>
      <protection locked="true" hidden="false"/>
    </xf>
    <xf numFmtId="166" fontId="41" fillId="0" borderId="3" xfId="24" applyFont="true" applyBorder="true" applyAlignment="true" applyProtection="false">
      <alignment horizontal="general" vertical="bottom" textRotation="0" wrapText="false" indent="0" shrinkToFit="false"/>
      <protection locked="true" hidden="false"/>
    </xf>
    <xf numFmtId="166" fontId="29" fillId="2" borderId="0" xfId="0" applyFont="true" applyBorder="true" applyAlignment="true" applyProtection="false">
      <alignment horizontal="right" vertical="top" textRotation="0" wrapText="true" indent="0" shrinkToFit="false"/>
      <protection locked="true" hidden="false"/>
    </xf>
    <xf numFmtId="166" fontId="29" fillId="0" borderId="0" xfId="0" applyFont="true" applyBorder="true" applyAlignment="true" applyProtection="false">
      <alignment horizontal="right" vertical="top" textRotation="0" wrapText="true" indent="0" shrinkToFit="false"/>
      <protection locked="true" hidden="false"/>
    </xf>
    <xf numFmtId="164" fontId="20" fillId="4" borderId="6" xfId="24" applyFont="true" applyBorder="true" applyAlignment="true" applyProtection="false">
      <alignment horizontal="general" vertical="bottom" textRotation="0" wrapText="false" indent="0" shrinkToFit="false"/>
      <protection locked="true" hidden="false"/>
    </xf>
    <xf numFmtId="166" fontId="20" fillId="4" borderId="4" xfId="24" applyFont="true" applyBorder="true" applyAlignment="true" applyProtection="false">
      <alignment horizontal="general" vertical="bottom" textRotation="0" wrapText="false" indent="0" shrinkToFit="false"/>
      <protection locked="true" hidden="false"/>
    </xf>
    <xf numFmtId="166" fontId="37" fillId="0" borderId="0" xfId="24" applyFont="true" applyBorder="true" applyAlignment="true" applyProtection="false">
      <alignment horizontal="right" vertical="bottom" textRotation="0" wrapText="false" indent="0" shrinkToFit="false"/>
      <protection locked="true" hidden="false"/>
    </xf>
    <xf numFmtId="164" fontId="17" fillId="2" borderId="10" xfId="24" applyFont="true" applyBorder="true" applyAlignment="true" applyProtection="false">
      <alignment horizontal="general" vertical="bottom" textRotation="0" wrapText="false" indent="0" shrinkToFit="false"/>
      <protection locked="true" hidden="false"/>
    </xf>
    <xf numFmtId="166" fontId="17" fillId="0" borderId="15" xfId="24" applyFont="true" applyBorder="true" applyAlignment="true" applyProtection="false">
      <alignment horizontal="general" vertical="bottom" textRotation="0" wrapText="false" indent="0" shrinkToFit="false"/>
      <protection locked="true" hidden="false"/>
    </xf>
    <xf numFmtId="164" fontId="17" fillId="0" borderId="11" xfId="24" applyFont="true" applyBorder="true" applyAlignment="true" applyProtection="false">
      <alignment horizontal="general" vertical="bottom" textRotation="0" wrapText="false" indent="0" shrinkToFit="false"/>
      <protection locked="true" hidden="false"/>
    </xf>
    <xf numFmtId="164" fontId="20" fillId="4" borderId="10" xfId="24" applyFont="true" applyBorder="true" applyAlignment="true" applyProtection="false">
      <alignment horizontal="center" vertical="bottom" textRotation="0" wrapText="false" indent="0" shrinkToFit="false"/>
      <protection locked="true" hidden="false"/>
    </xf>
    <xf numFmtId="164" fontId="20" fillId="4" borderId="1" xfId="24" applyFont="true" applyBorder="true" applyAlignment="true" applyProtection="false">
      <alignment horizontal="center" vertical="bottom" textRotation="0" wrapText="false" indent="0" shrinkToFit="false"/>
      <protection locked="true" hidden="false"/>
    </xf>
    <xf numFmtId="164" fontId="20" fillId="4" borderId="15" xfId="24" applyFont="true" applyBorder="true" applyAlignment="true" applyProtection="false">
      <alignment horizontal="center" vertical="bottom" textRotation="0" wrapText="false" indent="0" shrinkToFit="false"/>
      <protection locked="true" hidden="false"/>
    </xf>
    <xf numFmtId="164" fontId="20" fillId="4" borderId="15" xfId="24" applyFont="true" applyBorder="true" applyAlignment="true" applyProtection="false">
      <alignment horizontal="general" vertical="bottom" textRotation="0" wrapText="false" indent="0" shrinkToFit="false"/>
      <protection locked="true" hidden="false"/>
    </xf>
    <xf numFmtId="166" fontId="20" fillId="4" borderId="15" xfId="24" applyFont="true" applyBorder="true" applyAlignment="true" applyProtection="false">
      <alignment horizontal="general" vertical="bottom" textRotation="0" wrapText="false" indent="0" shrinkToFit="false"/>
      <protection locked="true" hidden="false"/>
    </xf>
    <xf numFmtId="164" fontId="20" fillId="4" borderId="11" xfId="24" applyFont="true" applyBorder="true" applyAlignment="true" applyProtection="false">
      <alignment horizontal="general" vertical="bottom" textRotation="0" wrapText="false" indent="0" shrinkToFit="false"/>
      <protection locked="true" hidden="false"/>
    </xf>
    <xf numFmtId="166" fontId="42" fillId="0" borderId="1" xfId="0" applyFont="true" applyBorder="true" applyAlignment="true" applyProtection="false">
      <alignment horizontal="general" vertical="bottom" textRotation="0" wrapText="true" indent="0" shrinkToFit="false"/>
      <protection locked="true" hidden="false"/>
    </xf>
    <xf numFmtId="164" fontId="20" fillId="0" borderId="13" xfId="24" applyFont="true" applyBorder="true" applyAlignment="true" applyProtection="false">
      <alignment horizontal="center" vertical="bottom" textRotation="0" wrapText="false" indent="0" shrinkToFit="false"/>
      <protection locked="true" hidden="false"/>
    </xf>
    <xf numFmtId="164" fontId="20" fillId="0" borderId="13" xfId="24" applyFont="true" applyBorder="true" applyAlignment="true" applyProtection="false">
      <alignment horizontal="general" vertical="bottom" textRotation="0" wrapText="false" indent="0" shrinkToFit="false"/>
      <protection locked="true" hidden="false"/>
    </xf>
    <xf numFmtId="164" fontId="20" fillId="0" borderId="15" xfId="24" applyFont="true" applyBorder="true" applyAlignment="true" applyProtection="false">
      <alignment horizontal="general" vertical="bottom" textRotation="0" wrapText="false" indent="0" shrinkToFit="false"/>
      <protection locked="true" hidden="false"/>
    </xf>
    <xf numFmtId="164" fontId="20" fillId="0" borderId="11" xfId="24" applyFont="true" applyBorder="true" applyAlignment="true" applyProtection="false">
      <alignment horizontal="general" vertical="bottom" textRotation="0" wrapText="false" indent="0" shrinkToFit="false"/>
      <protection locked="true" hidden="false"/>
    </xf>
    <xf numFmtId="166" fontId="39" fillId="0" borderId="0" xfId="24" applyFont="true" applyBorder="true" applyAlignment="true" applyProtection="false">
      <alignment horizontal="right" vertical="bottom" textRotation="0" wrapText="false" indent="0" shrinkToFit="false"/>
      <protection locked="true" hidden="false"/>
    </xf>
    <xf numFmtId="164" fontId="17" fillId="0" borderId="10" xfId="24" applyFont="true" applyBorder="true" applyAlignment="true" applyProtection="false">
      <alignment horizontal="general" vertical="bottom" textRotation="0" wrapText="false" indent="0" shrinkToFit="false"/>
      <protection locked="true" hidden="false"/>
    </xf>
    <xf numFmtId="166" fontId="17" fillId="0" borderId="1" xfId="0" applyFont="true" applyBorder="true" applyAlignment="true" applyProtection="false">
      <alignment horizontal="right" vertical="center" textRotation="0" wrapText="true" indent="0" shrinkToFit="false"/>
      <protection locked="true" hidden="false"/>
    </xf>
    <xf numFmtId="164" fontId="17" fillId="0" borderId="15" xfId="24" applyFont="true" applyBorder="true" applyAlignment="true" applyProtection="false">
      <alignment horizontal="center" vertical="bottom" textRotation="0" wrapText="false" indent="0" shrinkToFit="false"/>
      <protection locked="true" hidden="false"/>
    </xf>
    <xf numFmtId="164" fontId="17" fillId="0" borderId="15" xfId="24" applyFont="true" applyBorder="true" applyAlignment="true" applyProtection="false">
      <alignment horizontal="general" vertical="bottom" textRotation="0" wrapText="false" indent="0" shrinkToFit="false"/>
      <protection locked="true" hidden="false"/>
    </xf>
    <xf numFmtId="164" fontId="20" fillId="0" borderId="15" xfId="24" applyFont="true" applyBorder="true" applyAlignment="true" applyProtection="false">
      <alignment horizontal="center" vertical="bottom" textRotation="0" wrapText="false" indent="0" shrinkToFit="false"/>
      <protection locked="true" hidden="false"/>
    </xf>
    <xf numFmtId="166" fontId="17" fillId="0" borderId="15" xfId="24" applyFont="true" applyBorder="true" applyAlignment="false" applyProtection="false">
      <alignment horizontal="general" vertical="bottom" textRotation="0" wrapText="false" indent="0" shrinkToFit="false"/>
      <protection locked="true" hidden="false"/>
    </xf>
    <xf numFmtId="164" fontId="20" fillId="0" borderId="11" xfId="24" applyFont="true" applyBorder="true" applyAlignment="true" applyProtection="false">
      <alignment horizontal="center" vertical="bottom" textRotation="0" wrapText="false" indent="0" shrinkToFit="false"/>
      <protection locked="true" hidden="false"/>
    </xf>
    <xf numFmtId="164" fontId="17" fillId="0" borderId="10" xfId="24" applyFont="true" applyBorder="true" applyAlignment="true" applyProtection="false">
      <alignment horizontal="left" vertical="bottom" textRotation="0" wrapText="false" indent="0" shrinkToFit="false"/>
      <protection locked="true" hidden="false"/>
    </xf>
    <xf numFmtId="164" fontId="17" fillId="0" borderId="15" xfId="24" applyFont="true" applyBorder="true" applyAlignment="true" applyProtection="false">
      <alignment horizontal="left" vertical="bottom" textRotation="0" wrapText="false" indent="0" shrinkToFit="false"/>
      <protection locked="true" hidden="false"/>
    </xf>
    <xf numFmtId="166" fontId="17" fillId="0" borderId="14" xfId="24" applyFont="true" applyBorder="true" applyAlignment="false" applyProtection="false">
      <alignment horizontal="general" vertical="bottom" textRotation="0" wrapText="false" indent="0" shrinkToFit="false"/>
      <protection locked="true" hidden="false"/>
    </xf>
    <xf numFmtId="164" fontId="20" fillId="0" borderId="14" xfId="24" applyFont="true" applyBorder="true" applyAlignment="true" applyProtection="false">
      <alignment horizontal="center" vertical="bottom" textRotation="0" wrapText="false" indent="0" shrinkToFit="false"/>
      <protection locked="true" hidden="false"/>
    </xf>
    <xf numFmtId="173" fontId="17" fillId="0" borderId="8" xfId="24" applyFont="true" applyBorder="true" applyAlignment="true" applyProtection="false">
      <alignment horizontal="general" vertical="bottom" textRotation="0" wrapText="true" indent="0" shrinkToFit="false"/>
      <protection locked="true" hidden="false"/>
    </xf>
    <xf numFmtId="166" fontId="20" fillId="2" borderId="1" xfId="24" applyFont="true" applyBorder="true" applyAlignment="true" applyProtection="false">
      <alignment horizontal="general" vertical="bottom" textRotation="0" wrapText="false" indent="0" shrinkToFit="false"/>
      <protection locked="true" hidden="false"/>
    </xf>
    <xf numFmtId="164" fontId="20" fillId="0" borderId="10" xfId="24" applyFont="true" applyBorder="true" applyAlignment="true" applyProtection="false">
      <alignment horizontal="center" vertical="bottom" textRotation="0" wrapText="false" indent="0" shrinkToFit="false"/>
      <protection locked="true" hidden="false"/>
    </xf>
    <xf numFmtId="164" fontId="20" fillId="0" borderId="15" xfId="24" applyFont="true" applyBorder="true" applyAlignment="true" applyProtection="false">
      <alignment horizontal="center" vertical="bottom" textRotation="0" wrapText="false" indent="0" shrinkToFit="false"/>
      <protection locked="true" hidden="false"/>
    </xf>
    <xf numFmtId="164" fontId="20" fillId="0" borderId="14" xfId="24" applyFont="true" applyBorder="true" applyAlignment="true" applyProtection="false">
      <alignment horizontal="general" vertical="bottom" textRotation="0" wrapText="false" indent="0" shrinkToFit="false"/>
      <protection locked="true" hidden="false"/>
    </xf>
    <xf numFmtId="164" fontId="17" fillId="4" borderId="10" xfId="24" applyFont="true" applyBorder="true" applyAlignment="true" applyProtection="false">
      <alignment horizontal="general" vertical="bottom" textRotation="0" wrapText="false" indent="0" shrinkToFit="false"/>
      <protection locked="true" hidden="false"/>
    </xf>
    <xf numFmtId="166" fontId="20" fillId="4" borderId="1" xfId="24" applyFont="true" applyBorder="true" applyAlignment="true" applyProtection="false">
      <alignment horizontal="general" vertical="bottom" textRotation="0" wrapText="false" indent="0" shrinkToFit="false"/>
      <protection locked="true" hidden="false"/>
    </xf>
    <xf numFmtId="167" fontId="20" fillId="4" borderId="10" xfId="24" applyFont="true" applyBorder="true" applyAlignment="true" applyProtection="false">
      <alignment horizontal="center" vertical="bottom" textRotation="0" wrapText="false" indent="0" shrinkToFit="false"/>
      <protection locked="true" hidden="false"/>
    </xf>
    <xf numFmtId="167" fontId="20" fillId="4" borderId="15" xfId="24" applyFont="true" applyBorder="true" applyAlignment="true" applyProtection="false">
      <alignment horizontal="center" vertical="bottom" textRotation="0" wrapText="false" indent="0" shrinkToFit="false"/>
      <protection locked="true" hidden="false"/>
    </xf>
    <xf numFmtId="167" fontId="20" fillId="4" borderId="15" xfId="24" applyFont="true" applyBorder="true" applyAlignment="true" applyProtection="false">
      <alignment horizontal="general" vertical="bottom" textRotation="0" wrapText="false" indent="0" shrinkToFit="false"/>
      <protection locked="true" hidden="false"/>
    </xf>
    <xf numFmtId="167" fontId="20" fillId="4" borderId="11" xfId="24" applyFont="true" applyBorder="true" applyAlignment="true" applyProtection="false">
      <alignment horizontal="general" vertical="bottom" textRotation="0" wrapText="false" indent="0" shrinkToFit="false"/>
      <protection locked="true" hidden="false"/>
    </xf>
    <xf numFmtId="174" fontId="43" fillId="2" borderId="10" xfId="0" applyFont="true" applyBorder="true" applyAlignment="true" applyProtection="false">
      <alignment horizontal="center" vertical="center" textRotation="0" wrapText="true" indent="0" shrinkToFit="false"/>
      <protection locked="true" hidden="false"/>
    </xf>
    <xf numFmtId="174" fontId="43" fillId="2" borderId="15" xfId="0" applyFont="true" applyBorder="true" applyAlignment="true" applyProtection="false">
      <alignment horizontal="center" vertical="center" textRotation="0" wrapText="true" indent="0" shrinkToFit="false"/>
      <protection locked="true" hidden="false"/>
    </xf>
    <xf numFmtId="166" fontId="44" fillId="0" borderId="0" xfId="24" applyFont="true" applyBorder="true" applyAlignment="false" applyProtection="false">
      <alignment horizontal="general" vertical="bottom" textRotation="0" wrapText="false" indent="0" shrinkToFit="false"/>
      <protection locked="true" hidden="false"/>
    </xf>
    <xf numFmtId="174" fontId="43" fillId="2" borderId="15" xfId="0" applyFont="true" applyBorder="true" applyAlignment="true" applyProtection="false">
      <alignment horizontal="general" vertical="center" textRotation="0" wrapText="true" indent="0" shrinkToFit="false"/>
      <protection locked="true" hidden="false"/>
    </xf>
    <xf numFmtId="174" fontId="43" fillId="2" borderId="11" xfId="0" applyFont="true" applyBorder="true" applyAlignment="true" applyProtection="false">
      <alignment horizontal="general" vertical="center" textRotation="0" wrapText="true" indent="0" shrinkToFit="false"/>
      <protection locked="true" hidden="false"/>
    </xf>
    <xf numFmtId="166" fontId="42" fillId="0" borderId="2" xfId="0" applyFont="true" applyBorder="true" applyAlignment="true" applyProtection="false">
      <alignment horizontal="general" vertical="bottom" textRotation="0" wrapText="true" indent="0" shrinkToFit="false"/>
      <protection locked="true" hidden="false"/>
    </xf>
    <xf numFmtId="164" fontId="4" fillId="0" borderId="0" xfId="24" applyFont="false" applyBorder="true" applyAlignment="false" applyProtection="false">
      <alignment horizontal="general" vertical="bottom" textRotation="0" wrapText="false" indent="0" shrinkToFit="false"/>
      <protection locked="true" hidden="false"/>
    </xf>
    <xf numFmtId="164" fontId="45" fillId="2" borderId="10" xfId="24" applyFont="true" applyBorder="true" applyAlignment="true" applyProtection="false">
      <alignment horizontal="general" vertical="bottom" textRotation="0" wrapText="false" indent="0" shrinkToFit="false"/>
      <protection locked="true" hidden="false"/>
    </xf>
    <xf numFmtId="166" fontId="20" fillId="2" borderId="15" xfId="24" applyFont="true" applyBorder="true" applyAlignment="true" applyProtection="false">
      <alignment horizontal="general" vertical="bottom" textRotation="0" wrapText="false" indent="0" shrinkToFit="false"/>
      <protection locked="true" hidden="false"/>
    </xf>
    <xf numFmtId="164" fontId="17" fillId="2" borderId="14" xfId="24" applyFont="true" applyBorder="true" applyAlignment="true" applyProtection="false">
      <alignment horizontal="general" vertical="bottom" textRotation="0" wrapText="false" indent="0" shrinkToFit="false"/>
      <protection locked="true" hidden="false"/>
    </xf>
    <xf numFmtId="164" fontId="17" fillId="2" borderId="9" xfId="24" applyFont="true" applyBorder="true" applyAlignment="true" applyProtection="false">
      <alignment horizontal="general" vertical="bottom" textRotation="0" wrapText="false" indent="0" shrinkToFit="false"/>
      <protection locked="true" hidden="false"/>
    </xf>
    <xf numFmtId="166" fontId="4" fillId="0" borderId="0" xfId="24" applyFont="false" applyBorder="true" applyAlignment="false" applyProtection="false">
      <alignment horizontal="general" vertical="bottom" textRotation="0" wrapText="false" indent="0" shrinkToFit="false"/>
      <protection locked="true" hidden="false"/>
    </xf>
    <xf numFmtId="164" fontId="46" fillId="2" borderId="0" xfId="24" applyFont="true" applyBorder="true" applyAlignment="true" applyProtection="false">
      <alignment horizontal="general" vertical="bottom" textRotation="0" wrapText="false" indent="0" shrinkToFit="false"/>
      <protection locked="true" hidden="false"/>
    </xf>
    <xf numFmtId="164" fontId="19" fillId="2" borderId="0" xfId="24" applyFont="true" applyBorder="true" applyAlignment="true" applyProtection="false">
      <alignment horizontal="general" vertical="bottom" textRotation="0" wrapText="false" indent="0" shrinkToFit="false"/>
      <protection locked="true" hidden="false"/>
    </xf>
    <xf numFmtId="164" fontId="17" fillId="2" borderId="0" xfId="24" applyFont="true" applyBorder="true" applyAlignment="true" applyProtection="false">
      <alignment horizontal="general" vertical="bottom" textRotation="0" wrapText="false" indent="0" shrinkToFit="false"/>
      <protection locked="true" hidden="false"/>
    </xf>
    <xf numFmtId="170" fontId="17" fillId="2" borderId="0" xfId="15" applyFont="true" applyBorder="true" applyAlignment="true" applyProtection="true">
      <alignment horizontal="right" vertical="bottom" textRotation="0" wrapText="true" indent="0" shrinkToFit="false"/>
      <protection locked="true" hidden="false"/>
    </xf>
    <xf numFmtId="164" fontId="17" fillId="0" borderId="0" xfId="24" applyFont="true" applyBorder="true" applyAlignment="true" applyProtection="false">
      <alignment horizontal="left" vertical="bottom" textRotation="0" wrapText="true" indent="0" shrinkToFit="false"/>
      <protection locked="true" hidden="false"/>
    </xf>
    <xf numFmtId="166" fontId="19" fillId="0" borderId="0" xfId="0" applyFont="true" applyBorder="true" applyAlignment="true" applyProtection="false">
      <alignment horizontal="right"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25" fillId="0" borderId="0" xfId="0" applyFont="true" applyBorder="true" applyAlignment="true" applyProtection="false">
      <alignment horizontal="right" vertical="bottom" textRotation="0" wrapText="false" indent="0" shrinkToFit="false"/>
      <protection locked="true" hidden="false"/>
    </xf>
    <xf numFmtId="164" fontId="47" fillId="0" borderId="0" xfId="0" applyFont="true" applyBorder="false" applyAlignment="true" applyProtection="false">
      <alignment horizontal="general" vertical="center" textRotation="0" wrapText="true" indent="0" shrinkToFit="false"/>
      <protection locked="true" hidden="false"/>
    </xf>
    <xf numFmtId="166" fontId="0" fillId="0" borderId="0" xfId="0" applyFont="false" applyBorder="true" applyAlignment="false" applyProtection="false">
      <alignment horizontal="general" vertical="bottom" textRotation="0" wrapText="false" indent="0" shrinkToFit="false"/>
      <protection locked="true" hidden="false"/>
    </xf>
    <xf numFmtId="164" fontId="48" fillId="2" borderId="16" xfId="0" applyFont="true" applyBorder="true" applyAlignment="true" applyProtection="false">
      <alignment horizontal="general" vertical="center" textRotation="0" wrapText="true" indent="0" shrinkToFit="false"/>
      <protection locked="true" hidden="false"/>
    </xf>
    <xf numFmtId="166" fontId="48" fillId="2" borderId="17" xfId="0" applyFont="true" applyBorder="true" applyAlignment="true" applyProtection="false">
      <alignment horizontal="right" vertical="center"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9" fillId="2" borderId="18" xfId="0" applyFont="true" applyBorder="true" applyAlignment="true" applyProtection="false">
      <alignment horizontal="general" vertical="center" textRotation="0" wrapText="true" indent="0" shrinkToFit="false"/>
      <protection locked="true" hidden="false"/>
    </xf>
    <xf numFmtId="166" fontId="49" fillId="2" borderId="19" xfId="0" applyFont="true" applyBorder="true" applyAlignment="true" applyProtection="false">
      <alignment horizontal="right" vertical="center" textRotation="0" wrapText="false" indent="0" shrinkToFit="false"/>
      <protection locked="true" hidden="false"/>
    </xf>
    <xf numFmtId="164" fontId="48" fillId="2" borderId="18" xfId="0" applyFont="true" applyBorder="true" applyAlignment="true" applyProtection="false">
      <alignment horizontal="general" vertical="center" textRotation="0" wrapText="true" indent="0" shrinkToFit="false"/>
      <protection locked="true" hidden="false"/>
    </xf>
    <xf numFmtId="166" fontId="48" fillId="2" borderId="19" xfId="0" applyFont="true" applyBorder="true" applyAlignment="true" applyProtection="false">
      <alignment horizontal="right" vertical="center" textRotation="0" wrapText="false" indent="0" shrinkToFit="false"/>
      <protection locked="true" hidden="false"/>
    </xf>
    <xf numFmtId="164" fontId="38" fillId="2" borderId="0" xfId="0" applyFont="true" applyBorder="false" applyAlignment="false" applyProtection="false">
      <alignment horizontal="general" vertical="bottom" textRotation="0" wrapText="false" indent="0" shrinkToFit="false"/>
      <protection locked="true" hidden="false"/>
    </xf>
    <xf numFmtId="166" fontId="38" fillId="0" borderId="0" xfId="24" applyFont="true" applyBorder="false" applyAlignment="false" applyProtection="false">
      <alignment horizontal="general" vertical="bottom" textRotation="0" wrapText="false" indent="0" shrinkToFit="false"/>
      <protection locked="true" hidden="false"/>
    </xf>
    <xf numFmtId="175" fontId="50" fillId="2" borderId="0" xfId="0" applyFont="true" applyBorder="true" applyAlignment="true" applyProtection="false">
      <alignment horizontal="right" vertical="center" textRotation="0" wrapText="false" indent="0" shrinkToFit="false"/>
      <protection locked="true" hidden="false"/>
    </xf>
    <xf numFmtId="164" fontId="51" fillId="2" borderId="0" xfId="0" applyFont="true" applyBorder="false" applyAlignment="true" applyProtection="false">
      <alignment horizontal="general" vertical="center" textRotation="0" wrapText="false" indent="0" shrinkToFit="false"/>
      <protection locked="true" hidden="false"/>
    </xf>
    <xf numFmtId="164" fontId="52" fillId="2" borderId="0" xfId="0" applyFont="true" applyBorder="true" applyAlignment="true" applyProtection="false">
      <alignment horizontal="general" vertical="center" textRotation="0" wrapText="true" indent="0" shrinkToFit="false"/>
      <protection locked="true" hidden="false"/>
    </xf>
    <xf numFmtId="164" fontId="53" fillId="0" borderId="0" xfId="0" applyFont="true" applyBorder="false" applyAlignment="false" applyProtection="false">
      <alignment horizontal="general" vertical="bottom" textRotation="0" wrapText="false" indent="0" shrinkToFit="false"/>
      <protection locked="true" hidden="false"/>
    </xf>
    <xf numFmtId="166" fontId="53"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true" applyAlignment="true" applyProtection="false">
      <alignment horizontal="general" vertical="bottom" textRotation="0" wrapText="false" indent="0" shrinkToFit="false"/>
      <protection locked="true" hidden="false"/>
    </xf>
    <xf numFmtId="166" fontId="54" fillId="2" borderId="0" xfId="0" applyFont="true" applyBorder="true" applyAlignment="true" applyProtection="false">
      <alignment horizontal="center" vertical="bottom" textRotation="0" wrapText="true" indent="0" shrinkToFit="false"/>
      <protection locked="true" hidden="false"/>
    </xf>
    <xf numFmtId="166" fontId="29" fillId="2" borderId="0" xfId="0" applyFont="true" applyBorder="true" applyAlignment="true" applyProtection="false">
      <alignment horizontal="left" vertical="top" textRotation="0" wrapText="true" indent="0" shrinkToFit="false"/>
      <protection locked="true" hidden="false"/>
    </xf>
    <xf numFmtId="166" fontId="55" fillId="2" borderId="0" xfId="0" applyFont="true" applyBorder="true" applyAlignment="true" applyProtection="false">
      <alignment horizontal="center" vertical="bottom" textRotation="0" wrapText="true" indent="0" shrinkToFit="false"/>
      <protection locked="true" hidden="false"/>
    </xf>
    <xf numFmtId="166" fontId="56" fillId="2" borderId="0" xfId="0" applyFont="true" applyBorder="true" applyAlignment="true" applyProtection="false">
      <alignment horizontal="center" vertical="top" textRotation="0" wrapText="true" indent="0" shrinkToFit="false"/>
      <protection locked="true" hidden="false"/>
    </xf>
    <xf numFmtId="166" fontId="57" fillId="2" borderId="0" xfId="0" applyFont="true" applyBorder="true" applyAlignment="true" applyProtection="false">
      <alignment horizontal="right" vertical="bottom" textRotation="0" wrapText="true" indent="0" shrinkToFit="false"/>
      <protection locked="true" hidden="false"/>
    </xf>
    <xf numFmtId="166" fontId="36" fillId="2" borderId="1" xfId="0" applyFont="true" applyBorder="true" applyAlignment="true" applyProtection="false">
      <alignment horizontal="center" vertical="center" textRotation="0" wrapText="true" indent="0" shrinkToFit="false"/>
      <protection locked="true" hidden="false"/>
    </xf>
    <xf numFmtId="166" fontId="36" fillId="2" borderId="0" xfId="0" applyFont="true" applyBorder="true" applyAlignment="true" applyProtection="false">
      <alignment horizontal="center" vertical="center" textRotation="0" wrapText="true" indent="0" shrinkToFit="false"/>
      <protection locked="true" hidden="false"/>
    </xf>
    <xf numFmtId="166" fontId="36" fillId="2" borderId="0" xfId="0" applyFont="true" applyBorder="true" applyAlignment="true" applyProtection="false">
      <alignment horizontal="left" vertical="top" textRotation="0" wrapText="true" indent="0" shrinkToFit="false"/>
      <protection locked="true" hidden="false"/>
    </xf>
    <xf numFmtId="166" fontId="58" fillId="2" borderId="0" xfId="0" applyFont="true" applyBorder="true" applyAlignment="true" applyProtection="false">
      <alignment horizontal="right" vertical="top" textRotation="0" wrapText="true" indent="0" shrinkToFit="false"/>
      <protection locked="true" hidden="false"/>
    </xf>
    <xf numFmtId="166" fontId="59" fillId="2" borderId="0" xfId="0" applyFont="true" applyBorder="true" applyAlignment="true" applyProtection="false">
      <alignment horizontal="left" vertical="top" textRotation="0" wrapText="true" indent="0" shrinkToFit="false"/>
      <protection locked="true" hidden="false"/>
    </xf>
    <xf numFmtId="166" fontId="60" fillId="2" borderId="0" xfId="0" applyFont="true" applyBorder="true" applyAlignment="true" applyProtection="false">
      <alignment horizontal="left" vertical="center" textRotation="0" wrapText="true" indent="0" shrinkToFit="false"/>
      <protection locked="true" hidden="false"/>
    </xf>
    <xf numFmtId="166" fontId="60" fillId="2" borderId="0" xfId="0" applyFont="true" applyBorder="true" applyAlignment="true" applyProtection="false">
      <alignment horizontal="right" vertical="center" textRotation="0" wrapText="tru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4" fontId="61" fillId="6" borderId="1" xfId="0" applyFont="true" applyBorder="true" applyAlignment="true" applyProtection="false">
      <alignment horizontal="center" vertical="center" textRotation="0" wrapText="false" indent="0" shrinkToFit="false"/>
      <protection locked="true" hidden="false"/>
    </xf>
    <xf numFmtId="164" fontId="31" fillId="6" borderId="1" xfId="0" applyFont="true" applyBorder="true" applyAlignment="true" applyProtection="false">
      <alignment horizontal="center" vertical="center" textRotation="0" wrapText="true" indent="0" shrinkToFit="false"/>
      <protection locked="true" hidden="false"/>
    </xf>
    <xf numFmtId="164" fontId="61" fillId="6" borderId="1" xfId="0" applyFont="true" applyBorder="true" applyAlignment="true" applyProtection="false">
      <alignment horizontal="center" vertical="center" textRotation="0" wrapText="true" indent="0" shrinkToFit="false"/>
      <protection locked="true" hidden="false"/>
    </xf>
    <xf numFmtId="172" fontId="19" fillId="0" borderId="1" xfId="0" applyFont="true" applyBorder="true" applyAlignment="true" applyProtection="false">
      <alignment horizontal="center" vertical="center" textRotation="0" wrapText="false" indent="0" shrinkToFit="false"/>
      <protection locked="true" hidden="false"/>
    </xf>
    <xf numFmtId="166" fontId="19" fillId="0" borderId="1" xfId="0" applyFont="true" applyBorder="true" applyAlignment="true" applyProtection="false">
      <alignment horizontal="right" vertical="center" textRotation="0" wrapText="false" indent="0" shrinkToFit="false"/>
      <protection locked="true" hidden="false"/>
    </xf>
    <xf numFmtId="166" fontId="62" fillId="0" borderId="1" xfId="0" applyFont="true" applyBorder="true" applyAlignment="false" applyProtection="false">
      <alignment horizontal="general" vertical="bottom" textRotation="0" wrapText="false" indent="0" shrinkToFit="false"/>
      <protection locked="true" hidden="false"/>
    </xf>
    <xf numFmtId="166" fontId="19" fillId="0" borderId="1" xfId="0" applyFont="true" applyBorder="true" applyAlignment="true" applyProtection="false">
      <alignment horizontal="right" vertical="center" textRotation="0" wrapText="false" indent="0" shrinkToFit="false"/>
      <protection locked="true" hidden="false"/>
    </xf>
    <xf numFmtId="166" fontId="25" fillId="0" borderId="1" xfId="0" applyFont="true" applyBorder="true" applyAlignment="false" applyProtection="false">
      <alignment horizontal="general" vertical="bottom" textRotation="0" wrapText="false" indent="0" shrinkToFit="false"/>
      <protection locked="true" hidden="false"/>
    </xf>
    <xf numFmtId="166" fontId="61" fillId="6" borderId="1" xfId="0" applyFont="true" applyBorder="true" applyAlignment="true" applyProtection="false">
      <alignment horizontal="right" vertical="center" textRotation="0" wrapText="false" indent="0" shrinkToFit="false"/>
      <protection locked="true" hidden="false"/>
    </xf>
    <xf numFmtId="164" fontId="63" fillId="0" borderId="0" xfId="0" applyFont="true" applyBorder="false" applyAlignment="false" applyProtection="false">
      <alignment horizontal="general" vertical="bottom" textRotation="0" wrapText="false" indent="0" shrinkToFit="false"/>
      <protection locked="true" hidden="false"/>
    </xf>
    <xf numFmtId="164" fontId="38"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true" applyProtection="false">
      <alignment horizontal="center" vertical="center" textRotation="0" wrapText="false" indent="0" shrinkToFit="false"/>
      <protection locked="true" hidden="false"/>
    </xf>
    <xf numFmtId="164" fontId="27" fillId="0" borderId="10" xfId="0" applyFont="true" applyBorder="true" applyAlignment="true" applyProtection="false">
      <alignment horizontal="center" vertical="bottom" textRotation="0" wrapText="true" indent="0" shrinkToFit="false"/>
      <protection locked="true" hidden="false"/>
    </xf>
    <xf numFmtId="164" fontId="27" fillId="7" borderId="1" xfId="0" applyFont="true" applyBorder="true" applyAlignment="true" applyProtection="false">
      <alignment horizontal="center" vertical="bottom" textRotation="0" wrapText="true" indent="0" shrinkToFit="false"/>
      <protection locked="true" hidden="false"/>
    </xf>
    <xf numFmtId="166" fontId="25" fillId="0" borderId="1" xfId="0" applyFont="true" applyBorder="true" applyAlignment="true" applyProtection="false">
      <alignment horizontal="right" vertical="bottom" textRotation="0" wrapText="false" indent="0" shrinkToFit="false"/>
      <protection locked="true" hidden="false"/>
    </xf>
    <xf numFmtId="166" fontId="25" fillId="7" borderId="9" xfId="0" applyFont="true" applyBorder="true" applyAlignment="true" applyProtection="false">
      <alignment horizontal="right" vertical="bottom" textRotation="0" wrapText="false" indent="0" shrinkToFit="false"/>
      <protection locked="true" hidden="false"/>
    </xf>
    <xf numFmtId="166" fontId="25" fillId="0" borderId="1" xfId="0" applyFont="true" applyBorder="true" applyAlignment="true" applyProtection="false">
      <alignment horizontal="right" vertical="bottom" textRotation="0" wrapText="false" indent="0" shrinkToFit="false"/>
      <protection locked="true" hidden="false"/>
    </xf>
    <xf numFmtId="166" fontId="25" fillId="2" borderId="9" xfId="0" applyFont="true" applyBorder="true" applyAlignment="true" applyProtection="false">
      <alignment horizontal="right" vertical="bottom" textRotation="0" wrapText="false" indent="0" shrinkToFit="false"/>
      <protection locked="true" hidden="false"/>
    </xf>
    <xf numFmtId="164" fontId="35" fillId="0" borderId="1" xfId="0" applyFont="true" applyBorder="true" applyAlignment="true" applyProtection="false">
      <alignment horizontal="center" vertical="bottom" textRotation="0" wrapText="false" indent="0" shrinkToFit="false"/>
      <protection locked="true" hidden="false"/>
    </xf>
    <xf numFmtId="166" fontId="37" fillId="0" borderId="4" xfId="0" applyFont="true" applyBorder="true" applyAlignment="true" applyProtection="false">
      <alignment horizontal="right" vertical="bottom" textRotation="0" wrapText="false" indent="0" shrinkToFit="false"/>
      <protection locked="true" hidden="false"/>
    </xf>
    <xf numFmtId="166" fontId="37" fillId="7" borderId="1" xfId="0" applyFont="true" applyBorder="true" applyAlignment="true" applyProtection="false">
      <alignment horizontal="right" vertical="bottom" textRotation="0" wrapText="false" indent="0" shrinkToFit="false"/>
      <protection locked="true" hidden="false"/>
    </xf>
    <xf numFmtId="166" fontId="37" fillId="0" borderId="1" xfId="0" applyFont="true" applyBorder="true" applyAlignment="true" applyProtection="false">
      <alignment horizontal="right" vertical="bottom" textRotation="0" wrapText="false" indent="0" shrinkToFit="false"/>
      <protection locked="true" hidden="false"/>
    </xf>
    <xf numFmtId="164" fontId="6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76" fontId="0" fillId="0" borderId="0" xfId="0" applyFont="true" applyBorder="false" applyAlignment="true" applyProtection="false">
      <alignment horizontal="general" vertical="bottom" textRotation="0" wrapText="false" indent="0" shrinkToFit="false"/>
      <protection locked="true" hidden="false"/>
    </xf>
    <xf numFmtId="164" fontId="25" fillId="2" borderId="0" xfId="0" applyFont="true" applyBorder="true" applyAlignment="true" applyProtection="false">
      <alignment horizontal="center" vertical="bottom" textRotation="0" wrapText="false" indent="0" shrinkToFit="false"/>
      <protection locked="true" hidden="false"/>
    </xf>
    <xf numFmtId="164" fontId="25" fillId="0" borderId="0" xfId="0" applyFont="true" applyBorder="true" applyAlignment="tru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general" vertical="bottom" textRotation="0" wrapText="false" indent="0" shrinkToFit="false"/>
      <protection locked="true" hidden="false"/>
    </xf>
    <xf numFmtId="164" fontId="25" fillId="2" borderId="0" xfId="0" applyFont="true" applyBorder="true" applyAlignment="true" applyProtection="false">
      <alignment horizontal="center" vertical="top" textRotation="0" wrapText="false" indent="0" shrinkToFit="false"/>
      <protection locked="true" hidden="false"/>
    </xf>
    <xf numFmtId="164" fontId="25" fillId="2" borderId="0" xfId="0" applyFont="true" applyBorder="true" applyAlignment="true" applyProtection="false">
      <alignment horizontal="right"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76" fontId="25" fillId="2" borderId="0" xfId="0" applyFont="true" applyBorder="true" applyAlignment="true" applyProtection="false">
      <alignment horizontal="right" vertical="bottom" textRotation="0" wrapText="false" indent="0" shrinkToFit="false"/>
      <protection locked="true" hidden="false"/>
    </xf>
    <xf numFmtId="164" fontId="25" fillId="8" borderId="2" xfId="0" applyFont="true" applyBorder="true" applyAlignment="true" applyProtection="false">
      <alignment horizontal="general" vertical="top" textRotation="0" wrapText="false" indent="0" shrinkToFit="false"/>
      <protection locked="true" hidden="false"/>
    </xf>
    <xf numFmtId="164" fontId="25" fillId="2" borderId="2" xfId="0" applyFont="true" applyBorder="true" applyAlignment="true" applyProtection="false">
      <alignment horizontal="general" vertical="top" textRotation="0" wrapText="false" indent="0" shrinkToFit="false"/>
      <protection locked="true" hidden="false"/>
    </xf>
    <xf numFmtId="176" fontId="25" fillId="2" borderId="10" xfId="0" applyFont="true" applyBorder="true" applyAlignment="true" applyProtection="false">
      <alignment horizontal="left" vertical="center" textRotation="0" wrapText="false" indent="0" shrinkToFit="false"/>
      <protection locked="true" hidden="false"/>
    </xf>
    <xf numFmtId="176" fontId="25" fillId="0" borderId="15" xfId="0" applyFont="true" applyBorder="true" applyAlignment="true" applyProtection="false">
      <alignment horizontal="general" vertical="bottom" textRotation="0" wrapText="false" indent="0" shrinkToFit="false"/>
      <protection locked="true" hidden="false"/>
    </xf>
    <xf numFmtId="176" fontId="25" fillId="0" borderId="11" xfId="0" applyFont="true" applyBorder="true" applyAlignment="true" applyProtection="false">
      <alignment horizontal="general" vertical="bottom" textRotation="0" wrapText="false" indent="0" shrinkToFit="false"/>
      <protection locked="true" hidden="false"/>
    </xf>
    <xf numFmtId="164" fontId="25" fillId="0" borderId="4" xfId="0" applyFont="true" applyBorder="true" applyAlignment="true" applyProtection="false">
      <alignment horizontal="general" vertical="bottom" textRotation="0" wrapText="false" indent="0" shrinkToFit="false"/>
      <protection locked="true" hidden="false"/>
    </xf>
    <xf numFmtId="176" fontId="25" fillId="2" borderId="1" xfId="0" applyFont="true" applyBorder="true" applyAlignment="true" applyProtection="false">
      <alignment horizontal="center" vertical="center" textRotation="0" wrapText="false" indent="0" shrinkToFit="false"/>
      <protection locked="true" hidden="false"/>
    </xf>
    <xf numFmtId="176" fontId="25" fillId="8" borderId="11" xfId="0" applyFont="true" applyBorder="true" applyAlignment="true" applyProtection="false">
      <alignment horizontal="left" vertical="center" textRotation="0" wrapText="false" indent="0" shrinkToFit="false"/>
      <protection locked="true" hidden="false"/>
    </xf>
    <xf numFmtId="176" fontId="25" fillId="8" borderId="11" xfId="0" applyFont="true" applyBorder="true" applyAlignment="true" applyProtection="false">
      <alignment horizontal="right" vertical="center" textRotation="0" wrapText="false" indent="0" shrinkToFit="false"/>
      <protection locked="true" hidden="false"/>
    </xf>
    <xf numFmtId="176" fontId="25"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64" fontId="25" fillId="9" borderId="2" xfId="0" applyFont="true" applyBorder="true" applyAlignment="true" applyProtection="false">
      <alignment horizontal="general" vertical="top" textRotation="0" wrapText="false" indent="0" shrinkToFit="false"/>
      <protection locked="true" hidden="false"/>
    </xf>
    <xf numFmtId="176" fontId="25" fillId="9" borderId="11" xfId="0" applyFont="true" applyBorder="true" applyAlignment="true" applyProtection="false">
      <alignment horizontal="right" vertical="top" textRotation="0" wrapText="false" indent="0" shrinkToFit="false"/>
      <protection locked="true" hidden="false"/>
    </xf>
    <xf numFmtId="176" fontId="25" fillId="9" borderId="1" xfId="0" applyFont="true" applyBorder="true" applyAlignment="true" applyProtection="false">
      <alignment horizontal="right" vertical="top" textRotation="0" wrapText="false" indent="0" shrinkToFit="false"/>
      <protection locked="true" hidden="false"/>
    </xf>
    <xf numFmtId="176" fontId="25" fillId="0" borderId="0" xfId="0" applyFont="true" applyBorder="false" applyAlignment="true" applyProtection="false">
      <alignment horizontal="general" vertical="bottom" textRotation="0" wrapText="false" indent="0" shrinkToFit="false"/>
      <protection locked="true" hidden="false"/>
    </xf>
    <xf numFmtId="176" fontId="25" fillId="0" borderId="11" xfId="0" applyFont="true" applyBorder="true" applyAlignment="true" applyProtection="false">
      <alignment horizontal="right" vertical="top" textRotation="0" wrapText="false" indent="0" shrinkToFit="false"/>
      <protection locked="true" hidden="false"/>
    </xf>
    <xf numFmtId="176" fontId="25" fillId="2" borderId="1" xfId="0" applyFont="true" applyBorder="true" applyAlignment="true" applyProtection="false">
      <alignment horizontal="right" vertical="top" textRotation="0" wrapText="false" indent="0" shrinkToFit="false"/>
      <protection locked="true" hidden="false"/>
    </xf>
    <xf numFmtId="176" fontId="25" fillId="0" borderId="11" xfId="0" applyFont="true" applyBorder="true" applyAlignment="true" applyProtection="false">
      <alignment horizontal="right" vertical="top" textRotation="0" wrapText="false" indent="0" shrinkToFit="false"/>
      <protection locked="true" hidden="false"/>
    </xf>
    <xf numFmtId="164" fontId="25" fillId="10" borderId="2" xfId="0" applyFont="true" applyBorder="true" applyAlignment="true" applyProtection="false">
      <alignment horizontal="general" vertical="top" textRotation="0" wrapText="false" indent="0" shrinkToFit="false"/>
      <protection locked="true" hidden="false"/>
    </xf>
    <xf numFmtId="176" fontId="25" fillId="10" borderId="11" xfId="0" applyFont="true" applyBorder="true" applyAlignment="true" applyProtection="false">
      <alignment horizontal="right" vertical="top" textRotation="0" wrapText="false" indent="0" shrinkToFit="false"/>
      <protection locked="true" hidden="false"/>
    </xf>
    <xf numFmtId="176" fontId="25" fillId="10" borderId="1" xfId="0" applyFont="true" applyBorder="true" applyAlignment="true" applyProtection="false">
      <alignment horizontal="right" vertical="top" textRotation="0" wrapText="false" indent="0" shrinkToFit="false"/>
      <protection locked="true" hidden="false"/>
    </xf>
    <xf numFmtId="164" fontId="25" fillId="0" borderId="2" xfId="0" applyFont="true" applyBorder="true" applyAlignment="true" applyProtection="false">
      <alignment horizontal="general" vertical="top" textRotation="0" wrapText="false" indent="0" shrinkToFit="false"/>
      <protection locked="true" hidden="false"/>
    </xf>
    <xf numFmtId="164" fontId="25" fillId="11" borderId="2" xfId="0" applyFont="true" applyBorder="true" applyAlignment="true" applyProtection="false">
      <alignment horizontal="general" vertical="top" textRotation="0" wrapText="false" indent="0" shrinkToFit="false"/>
      <protection locked="true" hidden="false"/>
    </xf>
    <xf numFmtId="176" fontId="25" fillId="11" borderId="11" xfId="0" applyFont="true" applyBorder="true" applyAlignment="true" applyProtection="false">
      <alignment horizontal="right" vertical="top" textRotation="0" wrapText="false" indent="0" shrinkToFit="false"/>
      <protection locked="true" hidden="false"/>
    </xf>
    <xf numFmtId="176" fontId="25" fillId="11" borderId="1" xfId="0" applyFont="true" applyBorder="true" applyAlignment="true" applyProtection="false">
      <alignment horizontal="right" vertical="top" textRotation="0" wrapText="false" indent="0" shrinkToFit="false"/>
      <protection locked="true" hidden="false"/>
    </xf>
    <xf numFmtId="164" fontId="39" fillId="9" borderId="2" xfId="0" applyFont="true" applyBorder="true" applyAlignment="true" applyProtection="false">
      <alignment horizontal="general" vertical="top" textRotation="0" wrapText="false" indent="0" shrinkToFit="false"/>
      <protection locked="true" hidden="false"/>
    </xf>
    <xf numFmtId="176" fontId="39" fillId="9" borderId="11" xfId="0" applyFont="true" applyBorder="true" applyAlignment="true" applyProtection="false">
      <alignment horizontal="right" vertical="top" textRotation="0" wrapText="false" indent="0" shrinkToFit="false"/>
      <protection locked="true" hidden="false"/>
    </xf>
    <xf numFmtId="176" fontId="39" fillId="9" borderId="1" xfId="0" applyFont="true" applyBorder="true" applyAlignment="true" applyProtection="false">
      <alignment horizontal="right" vertical="top" textRotation="0" wrapText="false" indent="0" shrinkToFit="false"/>
      <protection locked="true" hidden="false"/>
    </xf>
    <xf numFmtId="164" fontId="39" fillId="10" borderId="2" xfId="0" applyFont="true" applyBorder="true" applyAlignment="true" applyProtection="false">
      <alignment horizontal="general" vertical="top" textRotation="0" wrapText="false" indent="0" shrinkToFit="false"/>
      <protection locked="true" hidden="false"/>
    </xf>
    <xf numFmtId="176" fontId="39" fillId="10" borderId="11" xfId="0" applyFont="true" applyBorder="true" applyAlignment="true" applyProtection="false">
      <alignment horizontal="right" vertical="top" textRotation="0" wrapText="false" indent="0" shrinkToFit="false"/>
      <protection locked="true" hidden="false"/>
    </xf>
    <xf numFmtId="176" fontId="39" fillId="10" borderId="1" xfId="0" applyFont="true" applyBorder="true" applyAlignment="true" applyProtection="false">
      <alignment horizontal="right" vertical="top" textRotation="0" wrapText="false" indent="0" shrinkToFit="false"/>
      <protection locked="true" hidden="false"/>
    </xf>
    <xf numFmtId="176" fontId="25" fillId="0" borderId="11" xfId="0" applyFont="true" applyBorder="true" applyAlignment="true" applyProtection="false">
      <alignment horizontal="general" vertical="top" textRotation="0" wrapText="false" indent="0" shrinkToFit="false"/>
      <protection locked="true" hidden="false"/>
    </xf>
    <xf numFmtId="176" fontId="25" fillId="8" borderId="11" xfId="0" applyFont="true" applyBorder="true" applyAlignment="true" applyProtection="false">
      <alignment horizontal="general" vertical="top" textRotation="0" wrapText="false" indent="0" shrinkToFit="false"/>
      <protection locked="true" hidden="false"/>
    </xf>
    <xf numFmtId="176" fontId="25" fillId="0" borderId="10" xfId="0" applyFont="true" applyBorder="true" applyAlignment="true" applyProtection="false">
      <alignment horizontal="general" vertical="top" textRotation="0" wrapText="false" indent="0" shrinkToFit="false"/>
      <protection locked="true" hidden="false"/>
    </xf>
    <xf numFmtId="176" fontId="25" fillId="0" borderId="1" xfId="0" applyFont="true" applyBorder="true" applyAlignment="true" applyProtection="false">
      <alignment horizontal="right" vertical="top" textRotation="0" wrapText="false" indent="0" shrinkToFit="false"/>
      <protection locked="true" hidden="false"/>
    </xf>
    <xf numFmtId="176" fontId="25" fillId="0" borderId="10" xfId="0" applyFont="true" applyBorder="true" applyAlignment="true" applyProtection="false">
      <alignment horizontal="general" vertical="top" textRotation="0" wrapText="false" indent="0" shrinkToFit="false"/>
      <protection locked="true" hidden="false"/>
    </xf>
    <xf numFmtId="176" fontId="25" fillId="2" borderId="2" xfId="0" applyFont="true" applyBorder="true" applyAlignment="true" applyProtection="false">
      <alignment horizontal="right" vertical="top" textRotation="0" wrapText="false" indent="0" shrinkToFit="false"/>
      <protection locked="true" hidden="false"/>
    </xf>
    <xf numFmtId="176" fontId="25" fillId="10" borderId="12" xfId="0" applyFont="true" applyBorder="true" applyAlignment="true" applyProtection="false">
      <alignment horizontal="right" vertical="top" textRotation="0" wrapText="false" indent="0" shrinkToFit="false"/>
      <protection locked="true" hidden="false"/>
    </xf>
    <xf numFmtId="164" fontId="25" fillId="2" borderId="1" xfId="0" applyFont="true" applyBorder="true" applyAlignment="true" applyProtection="false">
      <alignment horizontal="general" vertical="top" textRotation="0" wrapText="false" indent="0" shrinkToFit="false"/>
      <protection locked="true" hidden="false"/>
    </xf>
    <xf numFmtId="176" fontId="25" fillId="0" borderId="11" xfId="0" applyFont="true" applyBorder="true" applyAlignment="true" applyProtection="false">
      <alignment horizontal="right" vertical="center" textRotation="0" wrapText="false" indent="0" shrinkToFit="false"/>
      <protection locked="true" hidden="false"/>
    </xf>
    <xf numFmtId="176" fontId="25" fillId="0" borderId="15" xfId="0" applyFont="true" applyBorder="true" applyAlignment="true" applyProtection="false">
      <alignment horizontal="right" vertical="center" textRotation="0" wrapText="false" indent="0" shrinkToFit="false"/>
      <protection locked="true" hidden="false"/>
    </xf>
    <xf numFmtId="176" fontId="25" fillId="0" borderId="1" xfId="0" applyFont="true" applyBorder="true" applyAlignment="true" applyProtection="false">
      <alignment horizontal="general" vertical="bottom" textRotation="0" wrapText="false" indent="0" shrinkToFit="false"/>
      <protection locked="true" hidden="false"/>
    </xf>
    <xf numFmtId="176" fontId="25" fillId="0" borderId="12" xfId="0" applyFont="true" applyBorder="true" applyAlignment="true" applyProtection="false">
      <alignment horizontal="right" vertical="top" textRotation="0" wrapText="false" indent="0" shrinkToFit="false"/>
      <protection locked="true" hidden="false"/>
    </xf>
    <xf numFmtId="176" fontId="25" fillId="0" borderId="15" xfId="0" applyFont="true" applyBorder="true" applyAlignment="true" applyProtection="false">
      <alignment horizontal="right" vertical="top" textRotation="0" wrapText="false" indent="0" shrinkToFit="false"/>
      <protection locked="true" hidden="false"/>
    </xf>
    <xf numFmtId="176" fontId="25" fillId="0" borderId="1" xfId="0" applyFont="true" applyBorder="true" applyAlignment="true" applyProtection="false">
      <alignment horizontal="right" vertical="top" textRotation="0" wrapText="false" indent="0" shrinkToFit="false"/>
      <protection locked="true" hidden="false"/>
    </xf>
    <xf numFmtId="164" fontId="25" fillId="12" borderId="1" xfId="0" applyFont="true" applyBorder="true" applyAlignment="true" applyProtection="false">
      <alignment horizontal="general" vertical="bottom" textRotation="0" wrapText="true" indent="0" shrinkToFit="false"/>
      <protection locked="true" hidden="false"/>
    </xf>
    <xf numFmtId="164" fontId="25" fillId="12" borderId="1" xfId="0" applyFont="true" applyBorder="true" applyAlignment="true" applyProtection="false">
      <alignment horizontal="general" vertical="bottom" textRotation="0" wrapText="false" indent="0" shrinkToFit="false"/>
      <protection locked="true" hidden="false"/>
    </xf>
    <xf numFmtId="176" fontId="25" fillId="12" borderId="1" xfId="0" applyFont="true" applyBorder="true" applyAlignment="tru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general" vertical="bottom" textRotation="0" wrapText="true" indent="0" shrinkToFit="false"/>
      <protection locked="true" hidden="false"/>
    </xf>
    <xf numFmtId="164" fontId="25" fillId="12" borderId="10" xfId="0" applyFont="true" applyBorder="true" applyAlignment="true" applyProtection="false">
      <alignment horizontal="general" vertical="bottom" textRotation="0" wrapText="false" indent="0" shrinkToFit="false"/>
      <protection locked="true" hidden="false"/>
    </xf>
    <xf numFmtId="176" fontId="25" fillId="0" borderId="1" xfId="0" applyFont="true" applyBorder="true" applyAlignment="tru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general" vertical="bottom" textRotation="0" wrapText="false" indent="0" shrinkToFit="false"/>
      <protection locked="true" hidden="false"/>
    </xf>
    <xf numFmtId="176" fontId="25" fillId="2" borderId="10" xfId="0" applyFont="true" applyBorder="true" applyAlignment="true" applyProtection="false">
      <alignment horizontal="center" vertical="center" textRotation="0" wrapText="false" indent="0" shrinkToFit="false"/>
      <protection locked="true" hidden="false"/>
    </xf>
    <xf numFmtId="164" fontId="25" fillId="8" borderId="10" xfId="0" applyFont="true" applyBorder="true" applyAlignment="true" applyProtection="false">
      <alignment horizontal="general" vertical="top" textRotation="0" wrapText="false" indent="0" shrinkToFit="false"/>
      <protection locked="true" hidden="false"/>
    </xf>
    <xf numFmtId="164" fontId="25" fillId="8" borderId="11" xfId="0" applyFont="true" applyBorder="true" applyAlignment="true" applyProtection="false">
      <alignment horizontal="general" vertical="top" textRotation="0" wrapText="false" indent="0" shrinkToFit="false"/>
      <protection locked="true" hidden="false"/>
    </xf>
    <xf numFmtId="176" fontId="25" fillId="8" borderId="11" xfId="0" applyFont="true" applyBorder="true" applyAlignment="true" applyProtection="false">
      <alignment horizontal="right" vertical="top" textRotation="0" wrapText="false" indent="0" shrinkToFit="false"/>
      <protection locked="true" hidden="false"/>
    </xf>
    <xf numFmtId="166" fontId="25" fillId="8" borderId="11" xfId="0" applyFont="true" applyBorder="true" applyAlignment="true" applyProtection="false">
      <alignment horizontal="general" vertical="top" textRotation="0" wrapText="false" indent="0" shrinkToFit="false"/>
      <protection locked="true" hidden="false"/>
    </xf>
    <xf numFmtId="164" fontId="37" fillId="9" borderId="10" xfId="0" applyFont="true" applyBorder="true" applyAlignment="true" applyProtection="false">
      <alignment horizontal="general" vertical="top" textRotation="0" wrapText="false" indent="0" shrinkToFit="false"/>
      <protection locked="true" hidden="false"/>
    </xf>
    <xf numFmtId="164" fontId="37" fillId="9" borderId="11" xfId="0" applyFont="true" applyBorder="true" applyAlignment="true" applyProtection="false">
      <alignment horizontal="general" vertical="top" textRotation="0" wrapText="false" indent="0" shrinkToFit="false"/>
      <protection locked="true" hidden="false"/>
    </xf>
    <xf numFmtId="176" fontId="37" fillId="9" borderId="1" xfId="0" applyFont="true" applyBorder="true" applyAlignment="true" applyProtection="false">
      <alignment horizontal="right" vertical="top" textRotation="0" wrapText="false" indent="0" shrinkToFit="false"/>
      <protection locked="true" hidden="false"/>
    </xf>
    <xf numFmtId="164" fontId="25" fillId="2" borderId="10" xfId="0" applyFont="true" applyBorder="true" applyAlignment="true" applyProtection="false">
      <alignment horizontal="general" vertical="top" textRotation="0" wrapText="false" indent="0" shrinkToFit="false"/>
      <protection locked="true" hidden="false"/>
    </xf>
    <xf numFmtId="164" fontId="25" fillId="2" borderId="11" xfId="0" applyFont="true" applyBorder="true" applyAlignment="true" applyProtection="false">
      <alignment horizontal="general" vertical="top" textRotation="0" wrapText="false" indent="0" shrinkToFit="false"/>
      <protection locked="true" hidden="false"/>
    </xf>
    <xf numFmtId="164" fontId="25" fillId="2" borderId="1" xfId="0" applyFont="true" applyBorder="true" applyAlignment="true" applyProtection="false">
      <alignment horizontal="left" vertical="top" textRotation="0" wrapText="false" indent="0" shrinkToFit="false"/>
      <protection locked="true" hidden="false"/>
    </xf>
    <xf numFmtId="164" fontId="37" fillId="10" borderId="10" xfId="0" applyFont="true" applyBorder="true" applyAlignment="true" applyProtection="false">
      <alignment horizontal="general" vertical="top" textRotation="0" wrapText="false" indent="0" shrinkToFit="false"/>
      <protection locked="true" hidden="false"/>
    </xf>
    <xf numFmtId="164" fontId="37" fillId="10" borderId="11" xfId="0" applyFont="true" applyBorder="true" applyAlignment="true" applyProtection="false">
      <alignment horizontal="general" vertical="top" textRotation="0" wrapText="false" indent="0" shrinkToFit="false"/>
      <protection locked="true" hidden="false"/>
    </xf>
    <xf numFmtId="176" fontId="37" fillId="10" borderId="1" xfId="0" applyFont="true" applyBorder="true" applyAlignment="true" applyProtection="false">
      <alignment horizontal="right" vertical="top" textRotation="0" wrapText="false" indent="0" shrinkToFit="false"/>
      <protection locked="true" hidden="false"/>
    </xf>
    <xf numFmtId="164" fontId="37" fillId="11" borderId="10" xfId="0" applyFont="true" applyBorder="true" applyAlignment="true" applyProtection="false">
      <alignment horizontal="general" vertical="top" textRotation="0" wrapText="false" indent="0" shrinkToFit="false"/>
      <protection locked="true" hidden="false"/>
    </xf>
    <xf numFmtId="164" fontId="37" fillId="11" borderId="11" xfId="0" applyFont="true" applyBorder="true" applyAlignment="true" applyProtection="false">
      <alignment horizontal="general" vertical="top" textRotation="0" wrapText="false" indent="0" shrinkToFit="false"/>
      <protection locked="true" hidden="false"/>
    </xf>
    <xf numFmtId="176" fontId="37" fillId="11" borderId="1" xfId="0" applyFont="true" applyBorder="true" applyAlignment="true" applyProtection="false">
      <alignment horizontal="right" vertical="top" textRotation="0" wrapText="false" indent="0" shrinkToFit="false"/>
      <protection locked="true" hidden="false"/>
    </xf>
    <xf numFmtId="164" fontId="37" fillId="2" borderId="10" xfId="0" applyFont="true" applyBorder="true" applyAlignment="true" applyProtection="false">
      <alignment horizontal="general" vertical="top" textRotation="0" wrapText="false" indent="0" shrinkToFit="false"/>
      <protection locked="true" hidden="false"/>
    </xf>
    <xf numFmtId="164" fontId="37" fillId="2" borderId="11" xfId="0" applyFont="true" applyBorder="true" applyAlignment="true" applyProtection="false">
      <alignment horizontal="general" vertical="top" textRotation="0" wrapText="false" indent="0" shrinkToFit="false"/>
      <protection locked="true" hidden="false"/>
    </xf>
    <xf numFmtId="176" fontId="37" fillId="2" borderId="1" xfId="0" applyFont="true" applyBorder="true" applyAlignment="true" applyProtection="false">
      <alignment horizontal="right" vertical="top" textRotation="0" wrapText="false" indent="0" shrinkToFit="false"/>
      <protection locked="true" hidden="false"/>
    </xf>
    <xf numFmtId="176" fontId="37" fillId="0" borderId="1" xfId="0" applyFont="true" applyBorder="true" applyAlignment="true" applyProtection="false">
      <alignment horizontal="right" vertical="top" textRotation="0" wrapText="false" indent="0" shrinkToFit="false"/>
      <protection locked="true" hidden="false"/>
    </xf>
    <xf numFmtId="164" fontId="25" fillId="12" borderId="1" xfId="0" applyFont="true" applyBorder="true" applyAlignment="true" applyProtection="false">
      <alignment horizontal="general" vertical="center" textRotation="0" wrapText="false" indent="0" shrinkToFit="false"/>
      <protection locked="true" hidden="false"/>
    </xf>
    <xf numFmtId="176" fontId="25" fillId="12" borderId="1" xfId="0" applyFont="true" applyBorder="true" applyAlignment="true" applyProtection="false">
      <alignment horizontal="general" vertical="center" textRotation="0" wrapText="false" indent="0" shrinkToFit="false"/>
      <protection locked="true" hidden="false"/>
    </xf>
    <xf numFmtId="164" fontId="66" fillId="9" borderId="0" xfId="0" applyFont="true" applyBorder="false" applyAlignment="true" applyProtection="false">
      <alignment horizontal="general" vertical="bottom" textRotation="0" wrapText="false" indent="0" shrinkToFit="false"/>
      <protection locked="true" hidden="false"/>
    </xf>
    <xf numFmtId="164" fontId="0" fillId="9" borderId="0" xfId="0" applyFont="true" applyBorder="false" applyAlignment="true" applyProtection="false">
      <alignment horizontal="general" vertical="bottom" textRotation="0" wrapText="false" indent="0" shrinkToFit="false"/>
      <protection locked="true" hidden="false"/>
    </xf>
    <xf numFmtId="176" fontId="0" fillId="9" borderId="0" xfId="0" applyFont="true" applyBorder="false" applyAlignment="true" applyProtection="false">
      <alignment horizontal="general" vertical="bottom" textRotation="0" wrapText="false" indent="0" shrinkToFit="false"/>
      <protection locked="true" hidden="false"/>
    </xf>
    <xf numFmtId="176" fontId="66" fillId="0" borderId="0" xfId="0" applyFont="true" applyBorder="false" applyAlignment="true" applyProtection="false">
      <alignment horizontal="general" vertical="bottom" textRotation="0" wrapText="false" indent="0" shrinkToFit="false"/>
      <protection locked="true" hidden="false"/>
    </xf>
    <xf numFmtId="164" fontId="66" fillId="10" borderId="0" xfId="0" applyFont="true" applyBorder="false" applyAlignment="true" applyProtection="false">
      <alignment horizontal="general" vertical="bottom" textRotation="0" wrapText="false" indent="0" shrinkToFit="false"/>
      <protection locked="true" hidden="false"/>
    </xf>
    <xf numFmtId="164" fontId="0" fillId="10" borderId="0" xfId="0" applyFont="true" applyBorder="false" applyAlignment="true" applyProtection="false">
      <alignment horizontal="general" vertical="bottom" textRotation="0" wrapText="false" indent="0" shrinkToFit="false"/>
      <protection locked="true" hidden="false"/>
    </xf>
    <xf numFmtId="176" fontId="0" fillId="10" borderId="0" xfId="0" applyFont="true" applyBorder="false" applyAlignment="tru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general" vertical="bottom" textRotation="0" wrapText="false" indent="0" shrinkToFit="false"/>
      <protection locked="true" hidden="false"/>
    </xf>
    <xf numFmtId="176" fontId="25" fillId="0" borderId="0" xfId="0" applyFont="true" applyBorder="true" applyAlignment="true" applyProtection="false">
      <alignment horizontal="general" vertical="bottom" textRotation="0" wrapText="false" indent="0" shrinkToFit="false"/>
      <protection locked="true" hidden="false"/>
    </xf>
    <xf numFmtId="166" fontId="25" fillId="0" borderId="0" xfId="0" applyFont="true" applyBorder="true" applyAlignment="true" applyProtection="false">
      <alignment horizontal="general" vertical="bottom" textRotation="0" wrapText="false" indent="0" shrinkToFit="false"/>
      <protection locked="true" hidden="false"/>
    </xf>
    <xf numFmtId="164" fontId="25" fillId="2" borderId="0" xfId="20" applyFont="true" applyBorder="true" applyAlignment="true" applyProtection="true">
      <alignment horizontal="center" vertical="bottom" textRotation="0" wrapText="true" indent="0" shrinkToFit="false"/>
      <protection locked="true" hidden="false"/>
    </xf>
    <xf numFmtId="164" fontId="25" fillId="2" borderId="0" xfId="20" applyFont="true" applyBorder="true" applyAlignment="true" applyProtection="true">
      <alignment horizontal="center" vertical="top" textRotation="0" wrapText="true" indent="0" shrinkToFit="false"/>
      <protection locked="true" hidden="false"/>
    </xf>
    <xf numFmtId="164" fontId="0" fillId="0" borderId="0" xfId="20" applyFont="true" applyBorder="true" applyAlignment="true" applyProtection="true">
      <alignment horizontal="general" vertical="bottom" textRotation="0" wrapText="false" indent="0" shrinkToFit="false"/>
      <protection locked="true" hidden="false"/>
    </xf>
    <xf numFmtId="164" fontId="25" fillId="2" borderId="0" xfId="20" applyFont="true" applyBorder="true" applyAlignment="true" applyProtection="true">
      <alignment horizontal="right" vertical="bottom" textRotation="0" wrapText="true" indent="0" shrinkToFit="false"/>
      <protection locked="true" hidden="false"/>
    </xf>
    <xf numFmtId="164" fontId="25" fillId="2" borderId="0" xfId="0" applyFont="true" applyBorder="true" applyAlignment="true" applyProtection="false">
      <alignment horizontal="right" vertical="bottom" textRotation="0" wrapText="true" indent="0" shrinkToFit="false"/>
      <protection locked="true" hidden="false"/>
    </xf>
    <xf numFmtId="164" fontId="25" fillId="8" borderId="2" xfId="0" applyFont="true" applyBorder="true" applyAlignment="true" applyProtection="false">
      <alignment horizontal="left" vertical="top" textRotation="0" wrapText="true" indent="0" shrinkToFit="false"/>
      <protection locked="true" hidden="false"/>
    </xf>
    <xf numFmtId="164" fontId="25" fillId="2" borderId="2" xfId="0" applyFont="true" applyBorder="true" applyAlignment="true" applyProtection="false">
      <alignment horizontal="left" vertical="top" textRotation="0" wrapText="true" indent="0" shrinkToFit="false"/>
      <protection locked="true" hidden="false"/>
    </xf>
    <xf numFmtId="176" fontId="25" fillId="2" borderId="10" xfId="0" applyFont="true" applyBorder="true" applyAlignment="true" applyProtection="false">
      <alignment horizontal="center" vertical="center" textRotation="0" wrapText="true" indent="0" shrinkToFit="false"/>
      <protection locked="true" hidden="false"/>
    </xf>
    <xf numFmtId="164" fontId="25" fillId="0" borderId="15" xfId="0" applyFont="true" applyBorder="true" applyAlignment="false" applyProtection="false">
      <alignment horizontal="general" vertical="bottom" textRotation="0" wrapText="false" indent="0" shrinkToFit="false"/>
      <protection locked="true" hidden="false"/>
    </xf>
    <xf numFmtId="164" fontId="25" fillId="0" borderId="11" xfId="0" applyFont="true" applyBorder="true" applyAlignment="false" applyProtection="false">
      <alignment horizontal="general" vertical="bottom" textRotation="0" wrapText="false" indent="0" shrinkToFit="false"/>
      <protection locked="true" hidden="false"/>
    </xf>
    <xf numFmtId="164" fontId="25" fillId="0" borderId="4" xfId="0" applyFont="true" applyBorder="true" applyAlignment="false" applyProtection="false">
      <alignment horizontal="general" vertical="bottom" textRotation="0" wrapText="false" indent="0" shrinkToFit="false"/>
      <protection locked="true" hidden="false"/>
    </xf>
    <xf numFmtId="176" fontId="25" fillId="2" borderId="1" xfId="0" applyFont="true" applyBorder="true" applyAlignment="true" applyProtection="false">
      <alignment horizontal="center" vertical="center" textRotation="0" wrapText="true" indent="0" shrinkToFit="false"/>
      <protection locked="true" hidden="false"/>
    </xf>
    <xf numFmtId="173" fontId="25" fillId="2" borderId="1" xfId="0" applyFont="true" applyBorder="true" applyAlignment="true" applyProtection="false">
      <alignment horizontal="center" vertical="center" textRotation="0" wrapText="true" indent="0" shrinkToFit="false"/>
      <protection locked="true" hidden="false"/>
    </xf>
    <xf numFmtId="164" fontId="25" fillId="8" borderId="10" xfId="0" applyFont="true" applyBorder="true" applyAlignment="true" applyProtection="false">
      <alignment horizontal="general" vertical="center" textRotation="0" wrapText="false" indent="0" shrinkToFit="false"/>
      <protection locked="true" hidden="false"/>
    </xf>
    <xf numFmtId="164" fontId="25" fillId="8" borderId="11" xfId="0" applyFont="true" applyBorder="true" applyAlignment="true" applyProtection="false">
      <alignment horizontal="general" vertical="center" textRotation="0" wrapText="false" indent="0" shrinkToFit="false"/>
      <protection locked="true" hidden="false"/>
    </xf>
    <xf numFmtId="164" fontId="25" fillId="2" borderId="1" xfId="0" applyFont="true" applyBorder="true" applyAlignment="true" applyProtection="false">
      <alignment horizontal="left" vertical="top" textRotation="0" wrapText="false" indent="0" shrinkToFit="false"/>
      <protection locked="true" hidden="false"/>
    </xf>
    <xf numFmtId="164" fontId="25" fillId="0" borderId="10" xfId="0" applyFont="true" applyBorder="true" applyAlignment="true" applyProtection="false">
      <alignment horizontal="general" vertical="top" textRotation="0" wrapText="false" indent="0" shrinkToFit="false"/>
      <protection locked="true" hidden="false"/>
    </xf>
    <xf numFmtId="166" fontId="25" fillId="0" borderId="10" xfId="0" applyFont="true" applyBorder="true" applyAlignment="true" applyProtection="false">
      <alignment horizontal="general" vertical="top" textRotation="0" wrapText="false" indent="0" shrinkToFit="false"/>
      <protection locked="true" hidden="false"/>
    </xf>
    <xf numFmtId="176" fontId="25" fillId="8" borderId="10" xfId="0" applyFont="true" applyBorder="true" applyAlignment="true" applyProtection="false">
      <alignment horizontal="general" vertical="top" textRotation="0" wrapText="false" indent="0" shrinkToFit="false"/>
      <protection locked="true" hidden="false"/>
    </xf>
    <xf numFmtId="164" fontId="25" fillId="2" borderId="2" xfId="0" applyFont="true" applyBorder="true" applyAlignment="true" applyProtection="false">
      <alignment horizontal="left" vertical="top" textRotation="0" wrapText="false" indent="0" shrinkToFit="false"/>
      <protection locked="true" hidden="false"/>
    </xf>
    <xf numFmtId="164" fontId="25" fillId="0" borderId="1" xfId="0" applyFont="true" applyBorder="true" applyAlignment="true" applyProtection="false">
      <alignment horizontal="general" vertical="bottom" textRotation="0" wrapText="false" indent="0" shrinkToFit="false"/>
      <protection locked="true" hidden="false"/>
    </xf>
    <xf numFmtId="176" fontId="25" fillId="13" borderId="1" xfId="0" applyFont="true" applyBorder="true" applyAlignment="tru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general" vertical="bottom" textRotation="0" wrapText="true" indent="0" shrinkToFit="false"/>
      <protection locked="true" hidden="false"/>
    </xf>
    <xf numFmtId="164" fontId="25"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9" fillId="0" borderId="1" xfId="0" applyFont="true" applyBorder="true" applyAlignment="true" applyProtection="false">
      <alignment horizontal="general" vertical="bottom" textRotation="0" wrapText="true" indent="0" shrinkToFit="false"/>
      <protection locked="true" hidden="false"/>
    </xf>
    <xf numFmtId="170" fontId="19" fillId="0" borderId="1" xfId="0" applyFont="true" applyBorder="true" applyAlignment="false" applyProtection="false">
      <alignment horizontal="general" vertical="bottom" textRotation="0" wrapText="false" indent="0" shrinkToFit="false"/>
      <protection locked="true" hidden="false"/>
    </xf>
    <xf numFmtId="164" fontId="67" fillId="2" borderId="1" xfId="0" applyFont="true" applyBorder="true" applyAlignment="true" applyProtection="false">
      <alignment horizontal="left" vertical="bottom" textRotation="0" wrapText="true" indent="0" shrinkToFit="false"/>
      <protection locked="true" hidden="false"/>
    </xf>
    <xf numFmtId="165" fontId="67" fillId="2" borderId="1" xfId="28" applyFont="true" applyBorder="true" applyAlignment="true" applyProtection="true">
      <alignment horizontal="right" vertical="bottom" textRotation="0" wrapText="true" indent="0" shrinkToFit="false"/>
      <protection locked="true" hidden="false"/>
    </xf>
    <xf numFmtId="164" fontId="68" fillId="14" borderId="1" xfId="0" applyFont="true" applyBorder="true" applyAlignment="true" applyProtection="false">
      <alignment horizontal="center" vertical="bottom" textRotation="0" wrapText="false" indent="0" shrinkToFit="false"/>
      <protection locked="true" hidden="false"/>
    </xf>
    <xf numFmtId="165" fontId="19" fillId="14" borderId="1" xfId="0" applyFont="true" applyBorder="true" applyAlignment="false" applyProtection="false">
      <alignment horizontal="general" vertical="bottom" textRotation="0" wrapText="false" indent="0" shrinkToFit="false"/>
      <protection locked="true" hidden="false"/>
    </xf>
    <xf numFmtId="164" fontId="50" fillId="0" borderId="0" xfId="0" applyFont="true" applyBorder="false" applyAlignment="false" applyProtection="false">
      <alignment horizontal="general" vertical="bottom" textRotation="0" wrapText="false" indent="0" shrinkToFit="false"/>
      <protection locked="true" hidden="false"/>
    </xf>
    <xf numFmtId="165" fontId="50"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true" applyAlignment="true" applyProtection="false">
      <alignment horizontal="general" vertical="bottom" textRotation="0" wrapText="false" indent="0" shrinkToFit="false"/>
      <protection locked="true" hidden="false"/>
    </xf>
    <xf numFmtId="164" fontId="36" fillId="2" borderId="10" xfId="0" applyFont="true" applyBorder="true" applyAlignment="true" applyProtection="false">
      <alignment horizontal="general" vertical="top" textRotation="0" wrapText="true" indent="0" shrinkToFit="false"/>
      <protection locked="true" hidden="false"/>
    </xf>
    <xf numFmtId="164" fontId="36" fillId="2" borderId="11" xfId="0" applyFont="true" applyBorder="true" applyAlignment="true" applyProtection="false">
      <alignment horizontal="general" vertical="top" textRotation="0" wrapText="true" indent="0" shrinkToFit="false"/>
      <protection locked="true" hidden="false"/>
    </xf>
    <xf numFmtId="165" fontId="36" fillId="8" borderId="1" xfId="28" applyFont="true" applyBorder="true" applyAlignment="true" applyProtection="true">
      <alignment horizontal="right" vertical="bottom" textRotation="0" wrapText="true" indent="0" shrinkToFit="false"/>
      <protection locked="true" hidden="false"/>
    </xf>
    <xf numFmtId="164" fontId="29" fillId="2" borderId="1" xfId="0" applyFont="true" applyBorder="true" applyAlignment="true" applyProtection="false">
      <alignment horizontal="general" vertical="top" textRotation="0" wrapText="true" indent="0" shrinkToFit="false"/>
      <protection locked="true" hidden="false"/>
    </xf>
    <xf numFmtId="176" fontId="0" fillId="4" borderId="0" xfId="0" applyFont="false" applyBorder="false" applyAlignment="false" applyProtection="false">
      <alignment horizontal="general" vertical="bottom" textRotation="0" wrapText="false" indent="0" shrinkToFit="false"/>
      <protection locked="true" hidden="false"/>
    </xf>
    <xf numFmtId="164" fontId="69" fillId="0" borderId="2" xfId="0" applyFont="true" applyBorder="true" applyAlignment="true" applyProtection="false">
      <alignment horizontal="general" vertical="bottom" textRotation="0" wrapText="false" indent="0" shrinkToFit="false"/>
      <protection locked="true" hidden="false"/>
    </xf>
    <xf numFmtId="164" fontId="69" fillId="2" borderId="13" xfId="0" applyFont="true" applyBorder="true" applyAlignment="true" applyProtection="false">
      <alignment horizontal="left" vertical="top" textRotation="0" wrapText="false" indent="0" shrinkToFit="false"/>
      <protection locked="true" hidden="false"/>
    </xf>
    <xf numFmtId="176" fontId="69" fillId="4" borderId="2" xfId="0" applyFont="true" applyBorder="true" applyAlignment="true" applyProtection="false">
      <alignment horizontal="general" vertical="bottom" textRotation="0" wrapText="false" indent="0" shrinkToFit="false"/>
      <protection locked="true" hidden="false"/>
    </xf>
    <xf numFmtId="164" fontId="25" fillId="0" borderId="13" xfId="23" applyFont="true" applyBorder="true" applyAlignment="true" applyProtection="true">
      <alignment horizontal="general" vertical="bottom" textRotation="0" wrapText="false" indent="0" shrinkToFit="false"/>
      <protection locked="true" hidden="false"/>
    </xf>
    <xf numFmtId="164" fontId="0" fillId="0" borderId="13" xfId="23" applyFont="true" applyBorder="true" applyAlignment="true" applyProtection="true">
      <alignment horizontal="general" vertical="bottom" textRotation="0" wrapText="false" indent="0" shrinkToFit="false"/>
      <protection locked="true" hidden="false"/>
    </xf>
    <xf numFmtId="164" fontId="69" fillId="0" borderId="0" xfId="0" applyFont="true" applyBorder="true" applyAlignment="true" applyProtection="false">
      <alignment horizontal="general" vertical="bottom" textRotation="0" wrapText="false" indent="0" shrinkToFit="false"/>
      <protection locked="true" hidden="false"/>
    </xf>
    <xf numFmtId="164" fontId="69" fillId="0" borderId="0" xfId="0" applyFont="true" applyBorder="true" applyAlignment="true" applyProtection="false">
      <alignment horizontal="left" vertical="top" textRotation="0" wrapText="false" indent="0" shrinkToFit="false"/>
      <protection locked="true" hidden="false"/>
    </xf>
    <xf numFmtId="176" fontId="69" fillId="0" borderId="0" xfId="0" applyFont="true" applyBorder="true" applyAlignment="tru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4" fillId="15" borderId="0" xfId="0" applyFont="true" applyBorder="true" applyAlignment="true" applyProtection="false">
      <alignment horizontal="general" vertical="bottom" textRotation="0" wrapText="false" indent="0" shrinkToFit="false"/>
      <protection locked="true" hidden="false"/>
    </xf>
    <xf numFmtId="166" fontId="70" fillId="15" borderId="0" xfId="0" applyFont="true" applyBorder="true" applyAlignment="true" applyProtection="false">
      <alignment horizontal="right" vertical="bottom" textRotation="0" wrapText="false" indent="0" shrinkToFit="false"/>
      <protection locked="true" hidden="false"/>
    </xf>
    <xf numFmtId="164" fontId="4" fillId="10" borderId="0" xfId="0" applyFont="true" applyBorder="true" applyAlignment="true" applyProtection="false">
      <alignment horizontal="general" vertical="bottom" textRotation="0" wrapText="false" indent="0" shrinkToFit="false"/>
      <protection locked="true" hidden="false"/>
    </xf>
    <xf numFmtId="166" fontId="70" fillId="10" borderId="1" xfId="0" applyFont="true" applyBorder="true" applyAlignment="true" applyProtection="false">
      <alignment horizontal="center" vertical="bottom" textRotation="0" wrapText="false" indent="0" shrinkToFit="false"/>
      <protection locked="true" hidden="false"/>
    </xf>
    <xf numFmtId="176" fontId="4" fillId="10" borderId="1" xfId="0" applyFont="true" applyBorder="true" applyAlignment="true" applyProtection="false">
      <alignment horizontal="general" vertical="bottom" textRotation="0" wrapText="false" indent="0" shrinkToFit="false"/>
      <protection locked="true" hidden="false"/>
    </xf>
    <xf numFmtId="176" fontId="4" fillId="10" borderId="0" xfId="0" applyFont="true" applyBorder="true" applyAlignment="true" applyProtection="false">
      <alignment horizontal="general" vertical="bottom" textRotation="0" wrapText="false" indent="0" shrinkToFit="false"/>
      <protection locked="true" hidden="false"/>
    </xf>
    <xf numFmtId="176" fontId="4" fillId="0" borderId="0" xfId="0" applyFont="true" applyBorder="true" applyAlignment="true" applyProtection="false">
      <alignment horizontal="general" vertical="bottom" textRotation="0" wrapText="false" indent="0" shrinkToFit="false"/>
      <protection locked="true" hidden="false"/>
    </xf>
    <xf numFmtId="166" fontId="4"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6" fontId="38" fillId="0" borderId="0" xfId="0" applyFont="true" applyBorder="true" applyAlignment="true" applyProtection="false">
      <alignment horizontal="general" vertical="bottom" textRotation="0" wrapText="false" indent="0" shrinkToFit="false"/>
      <protection locked="true" hidden="false"/>
    </xf>
    <xf numFmtId="176" fontId="0" fillId="0" borderId="0" xfId="0" applyFont="true" applyBorder="true" applyAlignment="true" applyProtection="false">
      <alignment horizontal="general" vertical="bottom" textRotation="0" wrapText="false" indent="0" shrinkToFit="false"/>
      <protection locked="true" hidden="false"/>
    </xf>
    <xf numFmtId="166" fontId="70" fillId="0" borderId="0"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general" vertical="bottom" textRotation="0" wrapText="false" indent="0" shrinkToFit="false"/>
      <protection locked="true" hidden="false"/>
    </xf>
    <xf numFmtId="166" fontId="37" fillId="0" borderId="0" xfId="0" applyFont="true" applyBorder="true" applyAlignment="true" applyProtection="false">
      <alignment horizontal="general" vertical="bottom" textRotation="0" wrapText="false" indent="0" shrinkToFit="false"/>
      <protection locked="true" hidden="false"/>
    </xf>
    <xf numFmtId="164" fontId="25" fillId="8" borderId="1" xfId="0" applyFont="true" applyBorder="true" applyAlignment="true" applyProtection="false">
      <alignment horizontal="left" vertical="top" textRotation="0" wrapText="true" indent="0" shrinkToFit="false"/>
      <protection locked="true" hidden="false"/>
    </xf>
    <xf numFmtId="164" fontId="25" fillId="2" borderId="1" xfId="0" applyFont="true" applyBorder="true" applyAlignment="true" applyProtection="false">
      <alignment horizontal="left" vertical="top" textRotation="0" wrapText="true" indent="0" shrinkToFit="false"/>
      <protection locked="true" hidden="false"/>
    </xf>
    <xf numFmtId="164" fontId="25" fillId="12" borderId="1" xfId="0" applyFont="true" applyBorder="true" applyAlignment="true" applyProtection="false">
      <alignment horizontal="general" vertical="center" textRotation="0" wrapText="true" indent="0" shrinkToFit="false"/>
      <protection locked="true" hidden="false"/>
    </xf>
    <xf numFmtId="164" fontId="25" fillId="16" borderId="0" xfId="0" applyFont="true" applyBorder="true" applyAlignment="true" applyProtection="false">
      <alignment horizontal="general" vertical="bottom" textRotation="0" wrapText="false" indent="0" shrinkToFit="false"/>
      <protection locked="true" hidden="false"/>
    </xf>
    <xf numFmtId="166" fontId="25" fillId="16" borderId="0" xfId="0" applyFont="true" applyBorder="true" applyAlignment="true" applyProtection="false">
      <alignment horizontal="general" vertical="bottom" textRotation="0" wrapText="false" indent="0" shrinkToFit="false"/>
      <protection locked="true" hidden="false"/>
    </xf>
    <xf numFmtId="164" fontId="25" fillId="0" borderId="0" xfId="21" applyFont="true" applyBorder="true" applyAlignment="true" applyProtection="true">
      <alignment horizontal="general" vertical="bottom" textRotation="0" wrapText="false" indent="0" shrinkToFit="false"/>
      <protection locked="true" hidden="false"/>
    </xf>
    <xf numFmtId="164" fontId="0" fillId="0" borderId="0" xfId="21"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6" fontId="25" fillId="0" borderId="0" xfId="0" applyFont="true" applyBorder="true" applyAlignment="true" applyProtection="false">
      <alignment horizontal="general" vertical="center" textRotation="0" wrapText="false" indent="0" shrinkToFit="false"/>
      <protection locked="true" hidden="false"/>
    </xf>
    <xf numFmtId="176" fontId="36" fillId="9" borderId="1" xfId="25" applyFont="true" applyBorder="true" applyAlignment="true" applyProtection="true">
      <alignment horizontal="center" vertical="center" textRotation="0" wrapText="true" indent="0" shrinkToFit="false"/>
      <protection locked="true" hidden="false"/>
    </xf>
    <xf numFmtId="177" fontId="36" fillId="9" borderId="1" xfId="25" applyFont="true" applyBorder="true" applyAlignment="true" applyProtection="true">
      <alignment horizontal="center" vertical="center" textRotation="0" wrapText="true" indent="0" shrinkToFit="false"/>
      <protection locked="true" hidden="false"/>
    </xf>
    <xf numFmtId="173" fontId="36" fillId="9" borderId="1" xfId="25" applyFont="true" applyBorder="true" applyAlignment="true" applyProtection="true">
      <alignment horizontal="center" vertical="center" textRotation="0" wrapText="true" indent="0" shrinkToFit="false"/>
      <protection locked="true" hidden="false"/>
    </xf>
    <xf numFmtId="173" fontId="36" fillId="9" borderId="10" xfId="25" applyFont="true" applyBorder="true" applyAlignment="true" applyProtection="true">
      <alignment horizontal="center" vertical="center" textRotation="0" wrapText="true" indent="0" shrinkToFit="false"/>
      <protection locked="true" hidden="false"/>
    </xf>
    <xf numFmtId="173" fontId="36" fillId="9" borderId="4" xfId="25" applyFont="true" applyBorder="true" applyAlignment="true" applyProtection="true">
      <alignment horizontal="center" vertical="center" textRotation="0" wrapText="true" indent="0" shrinkToFit="false"/>
      <protection locked="true" hidden="false"/>
    </xf>
    <xf numFmtId="177" fontId="36" fillId="9" borderId="4" xfId="25" applyFont="true" applyBorder="true" applyAlignment="true" applyProtection="true">
      <alignment horizontal="center" vertical="center" textRotation="0" wrapText="true" indent="0" shrinkToFit="false"/>
      <protection locked="true" hidden="false"/>
    </xf>
    <xf numFmtId="176" fontId="29" fillId="0" borderId="1" xfId="0" applyFont="true" applyBorder="true" applyAlignment="true" applyProtection="false">
      <alignment horizontal="general" vertical="bottom" textRotation="0" wrapText="false" indent="0" shrinkToFit="false"/>
      <protection locked="true" hidden="false"/>
    </xf>
    <xf numFmtId="164" fontId="29" fillId="0" borderId="1" xfId="0" applyFont="true" applyBorder="true" applyAlignment="true" applyProtection="false">
      <alignment horizontal="general" vertical="bottom" textRotation="0" wrapText="false" indent="0" shrinkToFit="false"/>
      <protection locked="true" hidden="false"/>
    </xf>
    <xf numFmtId="164" fontId="29" fillId="2" borderId="15" xfId="0" applyFont="true" applyBorder="true" applyAlignment="true" applyProtection="false">
      <alignment horizontal="left" vertical="top" textRotation="0" wrapText="false" indent="0" shrinkToFit="false"/>
      <protection locked="true" hidden="false"/>
    </xf>
    <xf numFmtId="176" fontId="25" fillId="16" borderId="0"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71" fillId="16" borderId="0" xfId="0" applyFont="true" applyBorder="true" applyAlignment="true" applyProtection="false">
      <alignment horizontal="center" vertical="bottom" textRotation="0" wrapText="false" indent="0" shrinkToFit="false"/>
      <protection locked="true" hidden="false"/>
    </xf>
    <xf numFmtId="170" fontId="4" fillId="0" borderId="0" xfId="0" applyFont="true" applyBorder="true" applyAlignment="true" applyProtection="false">
      <alignment horizontal="general" vertical="bottom" textRotation="0" wrapText="false" indent="0" shrinkToFit="false"/>
      <protection locked="true" hidden="false"/>
    </xf>
    <xf numFmtId="164" fontId="25" fillId="17" borderId="1" xfId="22" applyFont="true" applyBorder="true" applyAlignment="true" applyProtection="true">
      <alignment horizontal="general" vertical="bottom" textRotation="0" wrapText="true" indent="0" shrinkToFit="false"/>
      <protection locked="true" hidden="false"/>
    </xf>
    <xf numFmtId="176" fontId="25" fillId="17" borderId="1" xfId="22" applyFont="true" applyBorder="true" applyAlignment="true" applyProtection="true">
      <alignment horizontal="general" vertical="bottom" textRotation="0" wrapText="false" indent="0" shrinkToFit="false"/>
      <protection locked="true" hidden="false"/>
    </xf>
    <xf numFmtId="164" fontId="25" fillId="0" borderId="1" xfId="22" applyFont="true" applyBorder="true" applyAlignment="true" applyProtection="true">
      <alignment horizontal="general" vertical="bottom" textRotation="0" wrapText="true" indent="0" shrinkToFit="false"/>
      <protection locked="true" hidden="false"/>
    </xf>
    <xf numFmtId="176" fontId="25" fillId="0" borderId="1" xfId="22" applyFont="true" applyBorder="true" applyAlignment="true" applyProtection="true">
      <alignment horizontal="general" vertical="bottom" textRotation="0" wrapText="false" indent="0" shrinkToFit="false"/>
      <protection locked="true" hidden="false"/>
    </xf>
    <xf numFmtId="164" fontId="25" fillId="17" borderId="1" xfId="0" applyFont="true" applyBorder="true" applyAlignment="true" applyProtection="false">
      <alignment horizontal="general" vertical="center" textRotation="0" wrapText="true" indent="0" shrinkToFit="false"/>
      <protection locked="true" hidden="false"/>
    </xf>
    <xf numFmtId="176" fontId="25" fillId="17" borderId="1" xfId="0" applyFont="true" applyBorder="true" applyAlignment="true" applyProtection="false">
      <alignment horizontal="general" vertical="center" textRotation="0" wrapText="false" indent="0" shrinkToFit="false"/>
      <protection locked="true" hidden="false"/>
    </xf>
    <xf numFmtId="164" fontId="25" fillId="0" borderId="1" xfId="0" applyFont="true" applyBorder="true" applyAlignment="true" applyProtection="false">
      <alignment horizontal="general" vertical="center" textRotation="0" wrapText="true" indent="0" shrinkToFit="false"/>
      <protection locked="true" hidden="false"/>
    </xf>
    <xf numFmtId="176" fontId="25" fillId="0" borderId="1" xfId="0" applyFont="true" applyBorder="true" applyAlignment="true" applyProtection="false">
      <alignment horizontal="general" vertical="center" textRotation="0" wrapText="false" indent="0" shrinkToFit="false"/>
      <protection locked="true" hidden="false"/>
    </xf>
    <xf numFmtId="176" fontId="39" fillId="0" borderId="1" xfId="0" applyFont="true" applyBorder="true" applyAlignment="true" applyProtection="false">
      <alignment horizontal="general" vertical="center" textRotation="0" wrapText="false" indent="0" shrinkToFit="false"/>
      <protection locked="true" hidden="false"/>
    </xf>
    <xf numFmtId="164" fontId="25" fillId="17" borderId="1" xfId="0" applyFont="true" applyBorder="true" applyAlignment="true" applyProtection="false">
      <alignment horizontal="general" vertical="bottom" textRotation="0" wrapText="true" indent="0" shrinkToFit="false"/>
      <protection locked="true" hidden="false"/>
    </xf>
    <xf numFmtId="176" fontId="25" fillId="17" borderId="1" xfId="0" applyFont="true" applyBorder="true" applyAlignment="true" applyProtection="false">
      <alignment horizontal="general" vertical="bottom" textRotation="0" wrapText="false" indent="0" shrinkToFit="false"/>
      <protection locked="true" hidden="false"/>
    </xf>
    <xf numFmtId="176" fontId="37" fillId="0" borderId="0" xfId="0" applyFont="true" applyBorder="true" applyAlignment="true" applyProtection="false">
      <alignment horizontal="general" vertical="bottom" textRotation="0" wrapText="false" indent="0" shrinkToFit="false"/>
      <protection locked="true" hidden="false"/>
    </xf>
    <xf numFmtId="170" fontId="72" fillId="0" borderId="1" xfId="0" applyFont="true" applyBorder="true" applyAlignment="false" applyProtection="false">
      <alignment horizontal="general" vertical="bottom" textRotation="0" wrapText="false" indent="0" shrinkToFit="false"/>
      <protection locked="true" hidden="false"/>
    </xf>
    <xf numFmtId="165" fontId="61" fillId="14" borderId="1" xfId="0" applyFont="true" applyBorder="true" applyAlignment="false" applyProtection="false">
      <alignment horizontal="general" vertical="bottom" textRotation="0" wrapText="false" indent="0" shrinkToFit="false"/>
      <protection locked="true" hidden="false"/>
    </xf>
    <xf numFmtId="164" fontId="73" fillId="0" borderId="1" xfId="0" applyFont="true" applyBorder="true" applyAlignment="true" applyProtection="false">
      <alignment horizontal="general" vertical="bottom" textRotation="0" wrapText="false" indent="0" shrinkToFit="false"/>
      <protection locked="true" hidden="false"/>
    </xf>
    <xf numFmtId="176" fontId="73" fillId="0" borderId="1" xfId="0" applyFont="true" applyBorder="true" applyAlignment="true" applyProtection="false">
      <alignment horizontal="general" vertical="bottom" textRotation="0" wrapText="false" indent="0" shrinkToFit="false"/>
      <protection locked="true" hidden="false"/>
    </xf>
    <xf numFmtId="164" fontId="37" fillId="18" borderId="1" xfId="0" applyFont="true" applyBorder="true" applyAlignment="true" applyProtection="false">
      <alignment horizontal="general" vertical="bottom" textRotation="0" wrapText="false" indent="0" shrinkToFit="false"/>
      <protection locked="true" hidden="false"/>
    </xf>
    <xf numFmtId="176" fontId="37" fillId="18" borderId="1" xfId="0" applyFont="true" applyBorder="true" applyAlignment="true" applyProtection="false">
      <alignment horizontal="general" vertical="bottom" textRotation="0" wrapText="false" indent="0" shrinkToFit="false"/>
      <protection locked="true" hidden="false"/>
    </xf>
    <xf numFmtId="166" fontId="4" fillId="18" borderId="0" xfId="24" applyFont="false" applyBorder="false" applyAlignment="false" applyProtection="false">
      <alignment horizontal="general"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Normal 11" xfId="20"/>
    <cellStyle name="Normal 13" xfId="21"/>
    <cellStyle name="Normal 14" xfId="22"/>
    <cellStyle name="Normal 15" xfId="23"/>
    <cellStyle name="Normal 2" xfId="24"/>
    <cellStyle name="Normal 3" xfId="25"/>
    <cellStyle name="Normal 39" xfId="26"/>
    <cellStyle name="Normal 40" xfId="27"/>
    <cellStyle name="Vírgula 8" xfId="2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EEECE1"/>
      <rgbColor rgb="FF353838"/>
      <rgbColor rgb="FFFF8080"/>
      <rgbColor rgb="FF0066CC"/>
      <rgbColor rgb="FFCCCCFF"/>
      <rgbColor rgb="FF000080"/>
      <rgbColor rgb="FFFF00FF"/>
      <rgbColor rgb="FFFFFF00"/>
      <rgbColor rgb="FF00FFFF"/>
      <rgbColor rgb="FF800080"/>
      <rgbColor rgb="FF800000"/>
      <rgbColor rgb="FF008080"/>
      <rgbColor rgb="FF0000FF"/>
      <rgbColor rgb="FF00CCFF"/>
      <rgbColor rgb="FFD9D9D9"/>
      <rgbColor rgb="FFCCFF99"/>
      <rgbColor rgb="FFFFFF66"/>
      <rgbColor rgb="FF95B3D7"/>
      <rgbColor rgb="FFFF99CC"/>
      <rgbColor rgb="FFCC99FF"/>
      <rgbColor rgb="FFF2DCDB"/>
      <rgbColor rgb="FF3366FF"/>
      <rgbColor rgb="FF33CCCC"/>
      <rgbColor rgb="FF92D050"/>
      <rgbColor rgb="FFFFC000"/>
      <rgbColor rgb="FFFF9900"/>
      <rgbColor rgb="FFE46C0A"/>
      <rgbColor rgb="FF558ED5"/>
      <rgbColor rgb="FF969696"/>
      <rgbColor rgb="FF222222"/>
      <rgbColor rgb="FF31859C"/>
      <rgbColor rgb="FF1E1C11"/>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externalLink" Target="externalLinks/externalLink1.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_rels/drawing2.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3238560</xdr:colOff>
      <xdr:row>0</xdr:row>
      <xdr:rowOff>0</xdr:rowOff>
    </xdr:from>
    <xdr:to>
      <xdr:col>2</xdr:col>
      <xdr:colOff>152280</xdr:colOff>
      <xdr:row>1</xdr:row>
      <xdr:rowOff>142560</xdr:rowOff>
    </xdr:to>
    <xdr:pic>
      <xdr:nvPicPr>
        <xdr:cNvPr id="0" name="Picture 1" descr=""/>
        <xdr:cNvPicPr/>
      </xdr:nvPicPr>
      <xdr:blipFill>
        <a:blip r:embed="rId1"/>
        <a:stretch/>
      </xdr:blipFill>
      <xdr:spPr>
        <a:xfrm>
          <a:off x="3883680" y="0"/>
          <a:ext cx="784440" cy="3805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685800</xdr:colOff>
      <xdr:row>0</xdr:row>
      <xdr:rowOff>0</xdr:rowOff>
    </xdr:from>
    <xdr:to>
      <xdr:col>6</xdr:col>
      <xdr:colOff>514080</xdr:colOff>
      <xdr:row>4</xdr:row>
      <xdr:rowOff>47160</xdr:rowOff>
    </xdr:to>
    <xdr:pic>
      <xdr:nvPicPr>
        <xdr:cNvPr id="1" name="Picture 1" descr=""/>
        <xdr:cNvPicPr/>
      </xdr:nvPicPr>
      <xdr:blipFill>
        <a:blip r:embed="rId1"/>
        <a:stretch/>
      </xdr:blipFill>
      <xdr:spPr>
        <a:xfrm>
          <a:off x="10302120" y="0"/>
          <a:ext cx="937080" cy="770760"/>
        </a:xfrm>
        <a:prstGeom prst="rect">
          <a:avLst/>
        </a:prstGeom>
        <a:ln w="0">
          <a:noFill/>
        </a:ln>
      </xdr:spPr>
    </xdr:pic>
    <xdr:clientData/>
  </xdr:twoCellAnchor>
  <xdr:twoCellAnchor editAs="oneCell">
    <xdr:from>
      <xdr:col>5</xdr:col>
      <xdr:colOff>0</xdr:colOff>
      <xdr:row>50</xdr:row>
      <xdr:rowOff>0</xdr:rowOff>
    </xdr:from>
    <xdr:to>
      <xdr:col>5</xdr:col>
      <xdr:colOff>304560</xdr:colOff>
      <xdr:row>50</xdr:row>
      <xdr:rowOff>190080</xdr:rowOff>
    </xdr:to>
    <xdr:sp>
      <xdr:nvSpPr>
        <xdr:cNvPr id="2" name="AutoShape 1024"/>
        <xdr:cNvSpPr/>
      </xdr:nvSpPr>
      <xdr:spPr>
        <a:xfrm>
          <a:off x="9616320" y="8505720"/>
          <a:ext cx="304560" cy="190080"/>
        </a:xfrm>
        <a:prstGeom prst="rect">
          <a:avLst/>
        </a:prstGeom>
        <a:noFill/>
        <a:ln w="0">
          <a:noFill/>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agosto2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a Exlicativa"/>
      <sheetName val="RGF OFICIO"/>
      <sheetName val="anexo I"/>
      <sheetName val="SEFAZ"/>
      <sheetName val="resumo DEA"/>
      <sheetName val="APORTE"/>
      <sheetName val="LRF03"/>
      <sheetName val="NExp"/>
      <sheetName val="siconfi"/>
      <sheetName val="ANEXO V"/>
      <sheetName val="anexo VI"/>
      <sheetName val="IPAJM 2024"/>
      <sheetName val="IPAJM ABONO"/>
      <sheetName val="IPAJM 2021 RETIFICADA"/>
      <sheetName val="IPAJM 2019"/>
      <sheetName val="IPAJM 2020"/>
      <sheetName val="IPAJM 2021"/>
      <sheetName val="IPAJM 2022"/>
      <sheetName val="IPAJM 2023"/>
      <sheetName val="Plan2"/>
      <sheetName val="Plan1"/>
      <sheetName val="Plan3"/>
    </sheetNames>
    <sheetDataSet>
      <sheetData sheetId="0"/>
      <sheetData sheetId="1"/>
      <sheetData sheetId="2">
        <row r="19">
          <cell r="P19">
            <v>21953330.54</v>
          </cell>
        </row>
        <row r="20">
          <cell r="O20">
            <v>857272089.44</v>
          </cell>
          <cell r="P20">
            <v>21953330.54</v>
          </cell>
        </row>
        <row r="21">
          <cell r="O21">
            <v>103259998.82</v>
          </cell>
        </row>
        <row r="23">
          <cell r="O23">
            <v>325596803.06</v>
          </cell>
        </row>
        <row r="24">
          <cell r="O24">
            <v>70742863.24</v>
          </cell>
        </row>
        <row r="25">
          <cell r="O25">
            <v>0</v>
          </cell>
        </row>
        <row r="26">
          <cell r="O26">
            <v>0</v>
          </cell>
        </row>
        <row r="28">
          <cell r="O28">
            <v>879808.13</v>
          </cell>
        </row>
        <row r="29">
          <cell r="O29">
            <v>0</v>
          </cell>
        </row>
        <row r="30">
          <cell r="O30">
            <v>80193271.34</v>
          </cell>
          <cell r="P30">
            <v>19778217.87</v>
          </cell>
        </row>
        <row r="31">
          <cell r="O31">
            <v>143760674.03</v>
          </cell>
        </row>
        <row r="35">
          <cell r="C35">
            <v>24677985404.16</v>
          </cell>
        </row>
        <row r="36">
          <cell r="C36">
            <v>71317429.62</v>
          </cell>
        </row>
        <row r="37">
          <cell r="C37">
            <v>38296760.56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2"/>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H22" activeCellId="0" sqref="H22"/>
    </sheetView>
  </sheetViews>
  <sheetFormatPr defaultColWidth="9.15625" defaultRowHeight="12.75" zeroHeight="false" outlineLevelRow="0" outlineLevelCol="0"/>
  <cols>
    <col collapsed="false" customWidth="false" hidden="false" outlineLevel="0" max="1" min="1" style="1" width="9.14"/>
    <col collapsed="false" customWidth="true" hidden="false" outlineLevel="0" max="2" min="2" style="2" width="54.86"/>
    <col collapsed="false" customWidth="true" hidden="false" outlineLevel="0" max="3" min="3" style="2" width="19.14"/>
    <col collapsed="false" customWidth="true" hidden="false" outlineLevel="0" max="4" min="4" style="3" width="35"/>
    <col collapsed="false" customWidth="false" hidden="false" outlineLevel="0" max="5" min="5" style="1" width="9.14"/>
    <col collapsed="false" customWidth="true" hidden="false" outlineLevel="0" max="6" min="6" style="3" width="19.42"/>
    <col collapsed="false" customWidth="false" hidden="false" outlineLevel="0" max="257" min="7" style="3" width="9.14"/>
    <col collapsed="false" customWidth="true" hidden="false" outlineLevel="0" max="258" min="258" style="3" width="54.86"/>
    <col collapsed="false" customWidth="true" hidden="false" outlineLevel="0" max="259" min="259" style="3" width="19.14"/>
    <col collapsed="false" customWidth="true" hidden="false" outlineLevel="0" max="260" min="260" style="3" width="35"/>
    <col collapsed="false" customWidth="false" hidden="false" outlineLevel="0" max="261" min="261" style="3" width="9.14"/>
    <col collapsed="false" customWidth="true" hidden="false" outlineLevel="0" max="262" min="262" style="3" width="19.42"/>
    <col collapsed="false" customWidth="false" hidden="false" outlineLevel="0" max="513" min="263" style="3" width="9.14"/>
    <col collapsed="false" customWidth="true" hidden="false" outlineLevel="0" max="514" min="514" style="3" width="54.86"/>
    <col collapsed="false" customWidth="true" hidden="false" outlineLevel="0" max="515" min="515" style="3" width="19.14"/>
    <col collapsed="false" customWidth="true" hidden="false" outlineLevel="0" max="516" min="516" style="3" width="35"/>
    <col collapsed="false" customWidth="false" hidden="false" outlineLevel="0" max="517" min="517" style="3" width="9.14"/>
    <col collapsed="false" customWidth="true" hidden="false" outlineLevel="0" max="518" min="518" style="3" width="19.42"/>
    <col collapsed="false" customWidth="false" hidden="false" outlineLevel="0" max="769" min="519" style="3" width="9.14"/>
    <col collapsed="false" customWidth="true" hidden="false" outlineLevel="0" max="770" min="770" style="3" width="54.86"/>
    <col collapsed="false" customWidth="true" hidden="false" outlineLevel="0" max="771" min="771" style="3" width="19.14"/>
    <col collapsed="false" customWidth="true" hidden="false" outlineLevel="0" max="772" min="772" style="3" width="35"/>
    <col collapsed="false" customWidth="false" hidden="false" outlineLevel="0" max="773" min="773" style="3" width="9.14"/>
    <col collapsed="false" customWidth="true" hidden="false" outlineLevel="0" max="774" min="774" style="3" width="19.42"/>
    <col collapsed="false" customWidth="false" hidden="false" outlineLevel="0" max="1024" min="775" style="3" width="9.14"/>
  </cols>
  <sheetData>
    <row r="1" s="4" customFormat="true" ht="18.75" hidden="false" customHeight="true" outlineLevel="0" collapsed="false"/>
    <row r="2" s="4" customFormat="true" ht="12.75" hidden="false" customHeight="false" outlineLevel="0" collapsed="false"/>
    <row r="3" s="4" customFormat="true" ht="12.75" hidden="false" customHeight="true" outlineLevel="0" collapsed="false">
      <c r="A3" s="5" t="s">
        <v>0</v>
      </c>
      <c r="B3" s="5"/>
      <c r="C3" s="5"/>
      <c r="D3" s="5"/>
      <c r="E3" s="6"/>
    </row>
    <row r="4" s="4" customFormat="true" ht="11.25" hidden="false" customHeight="true" outlineLevel="0" collapsed="false">
      <c r="A4" s="7" t="s">
        <v>1</v>
      </c>
      <c r="B4" s="7"/>
      <c r="C4" s="7"/>
      <c r="D4" s="7"/>
      <c r="E4" s="7"/>
    </row>
    <row r="5" s="4" customFormat="true" ht="11.25" hidden="false" customHeight="true" outlineLevel="0" collapsed="false">
      <c r="A5" s="7" t="s">
        <v>2</v>
      </c>
      <c r="B5" s="7"/>
      <c r="C5" s="7"/>
      <c r="D5" s="7"/>
      <c r="E5" s="7"/>
    </row>
    <row r="6" s="4" customFormat="true" ht="11.25" hidden="false" customHeight="true" outlineLevel="0" collapsed="false">
      <c r="A6" s="8" t="s">
        <v>3</v>
      </c>
      <c r="B6" s="8"/>
      <c r="C6" s="8"/>
      <c r="D6" s="8"/>
      <c r="E6" s="8"/>
    </row>
    <row r="7" s="4" customFormat="true" ht="11.25" hidden="false" customHeight="true" outlineLevel="0" collapsed="false">
      <c r="A7" s="5" t="s">
        <v>4</v>
      </c>
      <c r="B7" s="5"/>
      <c r="C7" s="5"/>
      <c r="D7" s="5"/>
      <c r="E7" s="5"/>
    </row>
    <row r="8" s="4" customFormat="true" ht="12" hidden="false" customHeight="true" outlineLevel="0" collapsed="false">
      <c r="A8" s="8" t="s">
        <v>5</v>
      </c>
      <c r="B8" s="8"/>
      <c r="C8" s="8"/>
      <c r="D8" s="8"/>
      <c r="E8" s="5"/>
    </row>
    <row r="9" customFormat="false" ht="14.1" hidden="false" customHeight="true" outlineLevel="0" collapsed="false">
      <c r="A9" s="9"/>
      <c r="B9" s="10" t="s">
        <v>6</v>
      </c>
      <c r="C9" s="11"/>
      <c r="D9" s="12" t="s">
        <v>7</v>
      </c>
      <c r="E9" s="9"/>
    </row>
    <row r="10" customFormat="false" ht="14.1" hidden="false" customHeight="true" outlineLevel="0" collapsed="false">
      <c r="A10" s="9"/>
      <c r="B10" s="13" t="s">
        <v>8</v>
      </c>
      <c r="C10" s="14" t="s">
        <v>9</v>
      </c>
      <c r="D10" s="14"/>
      <c r="E10" s="15"/>
      <c r="F10" s="16"/>
    </row>
    <row r="11" customFormat="false" ht="14.1" hidden="false" customHeight="true" outlineLevel="0" collapsed="false">
      <c r="A11" s="9"/>
      <c r="B11" s="13"/>
      <c r="C11" s="14" t="s">
        <v>10</v>
      </c>
      <c r="D11" s="14"/>
      <c r="E11" s="15"/>
      <c r="F11" s="17"/>
      <c r="G11" s="18"/>
      <c r="H11" s="18"/>
      <c r="I11" s="18"/>
    </row>
    <row r="12" customFormat="false" ht="14.1" hidden="false" customHeight="true" outlineLevel="0" collapsed="false">
      <c r="A12" s="9"/>
      <c r="B12" s="13"/>
      <c r="C12" s="19" t="s">
        <v>11</v>
      </c>
      <c r="D12" s="19" t="s">
        <v>12</v>
      </c>
      <c r="E12" s="15"/>
      <c r="F12" s="17"/>
      <c r="G12" s="18"/>
      <c r="H12" s="18"/>
      <c r="I12" s="18"/>
    </row>
    <row r="13" s="26" customFormat="true" ht="14.1" hidden="false" customHeight="true" outlineLevel="0" collapsed="false">
      <c r="A13" s="20"/>
      <c r="B13" s="13"/>
      <c r="C13" s="21" t="s">
        <v>13</v>
      </c>
      <c r="D13" s="22" t="s">
        <v>14</v>
      </c>
      <c r="E13" s="23"/>
      <c r="F13" s="24"/>
      <c r="G13" s="25"/>
      <c r="H13" s="25"/>
      <c r="I13" s="25"/>
    </row>
    <row r="14" s="26" customFormat="true" ht="14.1" hidden="false" customHeight="true" outlineLevel="0" collapsed="false">
      <c r="A14" s="20"/>
      <c r="B14" s="27" t="s">
        <v>15</v>
      </c>
      <c r="C14" s="28" t="n">
        <f aca="false">C15+C19</f>
        <v>1356871754.56</v>
      </c>
      <c r="D14" s="29" t="n">
        <f aca="false">D15+D19</f>
        <v>21953330.54</v>
      </c>
      <c r="E14" s="23"/>
      <c r="F14" s="24"/>
      <c r="G14" s="25"/>
      <c r="H14" s="25"/>
      <c r="I14" s="25"/>
    </row>
    <row r="15" s="26" customFormat="true" ht="14.1" hidden="false" customHeight="true" outlineLevel="0" collapsed="false">
      <c r="A15" s="20"/>
      <c r="B15" s="30" t="s">
        <v>16</v>
      </c>
      <c r="C15" s="31" t="n">
        <f aca="false">SUM(C16:C18)</f>
        <v>960532088.26</v>
      </c>
      <c r="D15" s="32" t="n">
        <f aca="false">'[1]anexo I'!P19</f>
        <v>21953330.54</v>
      </c>
      <c r="E15" s="23"/>
      <c r="F15" s="24"/>
      <c r="G15" s="25"/>
      <c r="H15" s="25"/>
      <c r="I15" s="25"/>
    </row>
    <row r="16" s="26" customFormat="true" ht="14.1" hidden="false" customHeight="true" outlineLevel="0" collapsed="false">
      <c r="A16" s="20"/>
      <c r="B16" s="33" t="s">
        <v>17</v>
      </c>
      <c r="C16" s="34" t="n">
        <f aca="false">'[1]anexo I'!O20</f>
        <v>857272089.44</v>
      </c>
      <c r="D16" s="35" t="n">
        <f aca="false">'[1]anexo I'!P20</f>
        <v>21953330.54</v>
      </c>
      <c r="E16" s="23"/>
      <c r="F16" s="24"/>
      <c r="G16" s="25"/>
      <c r="H16" s="25"/>
      <c r="I16" s="25"/>
    </row>
    <row r="17" s="26" customFormat="true" ht="14.1" hidden="false" customHeight="true" outlineLevel="0" collapsed="false">
      <c r="A17" s="20"/>
      <c r="B17" s="33" t="s">
        <v>18</v>
      </c>
      <c r="C17" s="34" t="n">
        <f aca="false">'[1]anexo I'!O21</f>
        <v>103259998.82</v>
      </c>
      <c r="D17" s="35" t="n">
        <v>0</v>
      </c>
      <c r="E17" s="23"/>
      <c r="F17" s="24"/>
      <c r="G17" s="25"/>
      <c r="H17" s="25"/>
      <c r="I17" s="25"/>
    </row>
    <row r="18" s="26" customFormat="true" ht="14.1" hidden="false" customHeight="true" outlineLevel="0" collapsed="false">
      <c r="A18" s="20"/>
      <c r="B18" s="33" t="s">
        <v>19</v>
      </c>
      <c r="C18" s="34" t="n">
        <v>0</v>
      </c>
      <c r="D18" s="35" t="n">
        <v>0</v>
      </c>
      <c r="E18" s="23"/>
      <c r="F18" s="24"/>
      <c r="G18" s="25"/>
      <c r="H18" s="25"/>
      <c r="I18" s="25"/>
    </row>
    <row r="19" s="26" customFormat="true" ht="14.1" hidden="false" customHeight="true" outlineLevel="0" collapsed="false">
      <c r="A19" s="20"/>
      <c r="B19" s="30" t="s">
        <v>20</v>
      </c>
      <c r="C19" s="31" t="n">
        <f aca="false">C20+C21</f>
        <v>396339666.3</v>
      </c>
      <c r="D19" s="32" t="n">
        <v>0</v>
      </c>
      <c r="E19" s="23"/>
      <c r="F19" s="24"/>
      <c r="G19" s="25"/>
      <c r="H19" s="25"/>
      <c r="I19" s="25"/>
    </row>
    <row r="20" s="26" customFormat="true" ht="14.1" hidden="false" customHeight="true" outlineLevel="0" collapsed="false">
      <c r="A20" s="20"/>
      <c r="B20" s="33" t="s">
        <v>21</v>
      </c>
      <c r="C20" s="36" t="n">
        <f aca="false">'[1]anexo I'!O23</f>
        <v>325596803.06</v>
      </c>
      <c r="D20" s="35" t="n">
        <v>0</v>
      </c>
      <c r="E20" s="23"/>
      <c r="F20" s="24"/>
      <c r="G20" s="25"/>
      <c r="H20" s="25"/>
      <c r="I20" s="25"/>
    </row>
    <row r="21" s="26" customFormat="true" ht="14.1" hidden="false" customHeight="true" outlineLevel="0" collapsed="false">
      <c r="A21" s="20"/>
      <c r="B21" s="33" t="s">
        <v>22</v>
      </c>
      <c r="C21" s="36" t="n">
        <f aca="false">'[1]anexo I'!O24</f>
        <v>70742863.24</v>
      </c>
      <c r="D21" s="35" t="n">
        <v>0</v>
      </c>
      <c r="E21" s="23"/>
      <c r="F21" s="24"/>
      <c r="G21" s="25"/>
      <c r="H21" s="25"/>
      <c r="I21" s="25"/>
    </row>
    <row r="22" s="26" customFormat="true" ht="23.25" hidden="false" customHeight="true" outlineLevel="0" collapsed="false">
      <c r="A22" s="20"/>
      <c r="B22" s="37" t="s">
        <v>23</v>
      </c>
      <c r="C22" s="36" t="n">
        <f aca="false">'[1]anexo I'!O25</f>
        <v>0</v>
      </c>
      <c r="D22" s="35" t="n">
        <v>0</v>
      </c>
      <c r="E22" s="23"/>
      <c r="F22" s="24"/>
      <c r="G22" s="25"/>
      <c r="H22" s="25"/>
      <c r="I22" s="25"/>
    </row>
    <row r="23" s="26" customFormat="true" ht="14.1" hidden="false" customHeight="true" outlineLevel="0" collapsed="false">
      <c r="A23" s="20" t="s">
        <v>24</v>
      </c>
      <c r="B23" s="38" t="s">
        <v>25</v>
      </c>
      <c r="C23" s="36" t="n">
        <f aca="false">'[1]anexo I'!O26</f>
        <v>0</v>
      </c>
      <c r="D23" s="35" t="n">
        <v>0</v>
      </c>
      <c r="E23" s="23"/>
      <c r="F23" s="24"/>
      <c r="G23" s="25"/>
      <c r="H23" s="25"/>
      <c r="I23" s="25"/>
    </row>
    <row r="24" s="26" customFormat="true" ht="14.1" hidden="false" customHeight="true" outlineLevel="0" collapsed="false">
      <c r="A24" s="20"/>
      <c r="B24" s="39" t="s">
        <v>26</v>
      </c>
      <c r="C24" s="40" t="n">
        <f aca="false">SUM(C25:C28)</f>
        <v>224833753.5</v>
      </c>
      <c r="D24" s="41" t="n">
        <f aca="false">SUM(D25:D28)</f>
        <v>19778217.87</v>
      </c>
      <c r="E24" s="23"/>
      <c r="F24" s="24"/>
      <c r="G24" s="25"/>
      <c r="H24" s="25"/>
      <c r="I24" s="25"/>
    </row>
    <row r="25" s="26" customFormat="true" ht="14.1" hidden="false" customHeight="true" outlineLevel="0" collapsed="false">
      <c r="A25" s="20"/>
      <c r="B25" s="42" t="s">
        <v>27</v>
      </c>
      <c r="C25" s="36" t="n">
        <f aca="false">'[1]anexo I'!O28</f>
        <v>879808.13</v>
      </c>
      <c r="D25" s="35" t="n">
        <v>0</v>
      </c>
      <c r="E25" s="23"/>
      <c r="F25" s="43"/>
    </row>
    <row r="26" s="26" customFormat="true" ht="14.1" hidden="false" customHeight="true" outlineLevel="0" collapsed="false">
      <c r="A26" s="20"/>
      <c r="B26" s="42" t="s">
        <v>28</v>
      </c>
      <c r="C26" s="44" t="n">
        <f aca="false">'[1]anexo I'!O29</f>
        <v>0</v>
      </c>
      <c r="D26" s="35" t="n">
        <v>0</v>
      </c>
      <c r="E26" s="23"/>
      <c r="F26" s="45"/>
    </row>
    <row r="27" s="26" customFormat="true" ht="14.1" hidden="false" customHeight="true" outlineLevel="0" collapsed="false">
      <c r="A27" s="20"/>
      <c r="B27" s="42" t="s">
        <v>29</v>
      </c>
      <c r="C27" s="44" t="n">
        <f aca="false">'[1]anexo I'!O30</f>
        <v>80193271.34</v>
      </c>
      <c r="D27" s="35" t="n">
        <f aca="false">'[1]anexo I'!P30</f>
        <v>19778217.87</v>
      </c>
      <c r="E27" s="23"/>
      <c r="F27" s="45"/>
    </row>
    <row r="28" s="26" customFormat="true" ht="14.1" hidden="false" customHeight="true" outlineLevel="0" collapsed="false">
      <c r="A28" s="20"/>
      <c r="B28" s="46" t="s">
        <v>30</v>
      </c>
      <c r="C28" s="47" t="n">
        <f aca="false">'[1]anexo I'!O31</f>
        <v>143760674.03</v>
      </c>
      <c r="D28" s="48" t="n">
        <v>0</v>
      </c>
      <c r="E28" s="23"/>
      <c r="F28" s="45"/>
    </row>
    <row r="29" s="26" customFormat="true" ht="14.1" hidden="false" customHeight="true" outlineLevel="0" collapsed="false">
      <c r="A29" s="20"/>
      <c r="B29" s="49" t="s">
        <v>31</v>
      </c>
      <c r="C29" s="50" t="n">
        <f aca="false">C14-C24</f>
        <v>1132038001.06</v>
      </c>
      <c r="D29" s="51" t="n">
        <f aca="false">D14-D24</f>
        <v>2175112.67</v>
      </c>
      <c r="E29" s="23"/>
      <c r="F29" s="43"/>
    </row>
    <row r="30" s="26" customFormat="true" ht="14.1" hidden="false" customHeight="true" outlineLevel="0" collapsed="false">
      <c r="A30" s="20"/>
      <c r="B30" s="52"/>
      <c r="C30" s="53"/>
      <c r="D30" s="54"/>
      <c r="E30" s="23"/>
      <c r="F30" s="55"/>
    </row>
    <row r="31" s="26" customFormat="true" ht="14.1" hidden="false" customHeight="true" outlineLevel="0" collapsed="false">
      <c r="A31" s="20"/>
      <c r="B31" s="56" t="s">
        <v>32</v>
      </c>
      <c r="C31" s="57" t="s">
        <v>33</v>
      </c>
      <c r="D31" s="58" t="s">
        <v>34</v>
      </c>
      <c r="E31" s="23"/>
      <c r="F31" s="55"/>
    </row>
    <row r="32" s="26" customFormat="true" ht="14.1" hidden="false" customHeight="true" outlineLevel="0" collapsed="false">
      <c r="A32" s="20"/>
      <c r="B32" s="59" t="s">
        <v>35</v>
      </c>
      <c r="C32" s="53" t="n">
        <f aca="false">'[1]anexo I'!C35</f>
        <v>24677985404.16</v>
      </c>
      <c r="D32" s="60"/>
      <c r="E32" s="23"/>
      <c r="F32" s="55"/>
    </row>
    <row r="33" s="26" customFormat="true" ht="14.1" hidden="false" customHeight="true" outlineLevel="0" collapsed="false">
      <c r="A33" s="20"/>
      <c r="B33" s="61" t="s">
        <v>36</v>
      </c>
      <c r="C33" s="62" t="n">
        <f aca="false">'[1]anexo I'!C36</f>
        <v>71317429.62</v>
      </c>
      <c r="D33" s="60"/>
      <c r="E33" s="23"/>
      <c r="F33" s="55"/>
    </row>
    <row r="34" s="26" customFormat="true" ht="14.1" hidden="false" customHeight="true" outlineLevel="0" collapsed="false">
      <c r="A34" s="20"/>
      <c r="B34" s="61" t="s">
        <v>37</v>
      </c>
      <c r="C34" s="62" t="n">
        <f aca="false">'[1]anexo I'!C37</f>
        <v>38296760.56</v>
      </c>
      <c r="D34" s="60" t="s">
        <v>38</v>
      </c>
      <c r="E34" s="23"/>
      <c r="F34" s="55"/>
    </row>
    <row r="35" s="26" customFormat="true" ht="14.1" hidden="false" customHeight="true" outlineLevel="0" collapsed="false">
      <c r="A35" s="20"/>
      <c r="B35" s="61" t="s">
        <v>39</v>
      </c>
      <c r="C35" s="62" t="n">
        <f aca="false">C32-C33-C34</f>
        <v>24568371213.98</v>
      </c>
      <c r="D35" s="60" t="s">
        <v>38</v>
      </c>
      <c r="E35" s="23"/>
      <c r="F35" s="55"/>
    </row>
    <row r="36" s="26" customFormat="true" ht="14.1" hidden="false" customHeight="true" outlineLevel="0" collapsed="false">
      <c r="A36" s="20"/>
      <c r="B36" s="63" t="s">
        <v>40</v>
      </c>
      <c r="C36" s="64" t="n">
        <f aca="false">C29+D29</f>
        <v>1134213113.73</v>
      </c>
      <c r="D36" s="65" t="n">
        <f aca="false">C36/C35*100/100</f>
        <v>0.0461655802841584</v>
      </c>
      <c r="E36" s="23"/>
      <c r="F36" s="55"/>
    </row>
    <row r="37" s="26" customFormat="true" ht="14.1" hidden="false" customHeight="true" outlineLevel="0" collapsed="false">
      <c r="A37" s="20" t="s">
        <v>41</v>
      </c>
      <c r="B37" s="66" t="s">
        <v>42</v>
      </c>
      <c r="C37" s="67" t="n">
        <f aca="false">C35*6%</f>
        <v>1474102272.8388</v>
      </c>
      <c r="D37" s="68" t="n">
        <v>6</v>
      </c>
      <c r="E37" s="23"/>
      <c r="F37" s="55"/>
    </row>
    <row r="38" s="26" customFormat="true" ht="14.1" hidden="false" customHeight="true" outlineLevel="0" collapsed="false">
      <c r="A38" s="20"/>
      <c r="B38" s="69" t="s">
        <v>43</v>
      </c>
      <c r="C38" s="62" t="n">
        <f aca="false">C35*5.7%-0.01</f>
        <v>1400397159.18686</v>
      </c>
      <c r="D38" s="70" t="n">
        <v>5.7</v>
      </c>
      <c r="E38" s="23"/>
      <c r="F38" s="43"/>
    </row>
    <row r="39" s="26" customFormat="true" ht="14.1" hidden="false" customHeight="true" outlineLevel="0" collapsed="false">
      <c r="A39" s="20"/>
      <c r="B39" s="71" t="s">
        <v>44</v>
      </c>
      <c r="C39" s="62" t="n">
        <f aca="false">C35*5.4%</f>
        <v>1326692045.55492</v>
      </c>
      <c r="D39" s="70" t="n">
        <v>5.4</v>
      </c>
      <c r="E39" s="23"/>
      <c r="F39" s="43"/>
    </row>
    <row r="40" customFormat="false" ht="14.1" hidden="false" customHeight="true" outlineLevel="0" collapsed="false">
      <c r="A40" s="9"/>
      <c r="B40" s="72"/>
      <c r="C40" s="72"/>
      <c r="D40" s="6"/>
      <c r="E40" s="6"/>
      <c r="F40" s="6"/>
    </row>
    <row r="41" customFormat="false" ht="14.1" hidden="false" customHeight="true" outlineLevel="0" collapsed="false">
      <c r="B41" s="73"/>
      <c r="C41" s="74"/>
      <c r="D41" s="1"/>
    </row>
    <row r="42" customFormat="false" ht="14.1" hidden="false" customHeight="true" outlineLevel="0" collapsed="false">
      <c r="B42" s="74"/>
      <c r="C42" s="75"/>
      <c r="D42" s="1"/>
    </row>
  </sheetData>
  <mergeCells count="9">
    <mergeCell ref="A3:D3"/>
    <mergeCell ref="A4:D4"/>
    <mergeCell ref="A5:D5"/>
    <mergeCell ref="A6:D6"/>
    <mergeCell ref="A7:D7"/>
    <mergeCell ref="A8:D8"/>
    <mergeCell ref="B10:B13"/>
    <mergeCell ref="C10:D10"/>
    <mergeCell ref="C11:D11"/>
  </mergeCells>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9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55" activeCellId="0" sqref="F55"/>
    </sheetView>
  </sheetViews>
  <sheetFormatPr defaultColWidth="9.15625" defaultRowHeight="12.75" zeroHeight="false" outlineLevelRow="0" outlineLevelCol="0"/>
  <cols>
    <col collapsed="false" customWidth="true" hidden="false" outlineLevel="0" max="1" min="1" style="76" width="10.58"/>
    <col collapsed="false" customWidth="true" hidden="false" outlineLevel="0" max="2" min="2" style="76" width="74.15"/>
    <col collapsed="false" customWidth="true" hidden="false" outlineLevel="0" max="3" min="3" style="76" width="21.14"/>
    <col collapsed="false" customWidth="true" hidden="false" outlineLevel="0" max="4" min="4" style="76" width="13.86"/>
    <col collapsed="false" customWidth="true" hidden="false" outlineLevel="0" max="5" min="5" style="76" width="16.57"/>
    <col collapsed="false" customWidth="true" hidden="false" outlineLevel="0" max="7" min="6" style="76" width="15.71"/>
    <col collapsed="false" customWidth="true" hidden="false" outlineLevel="0" max="8" min="8" style="76" width="13.57"/>
    <col collapsed="false" customWidth="true" hidden="false" outlineLevel="0" max="9" min="9" style="76" width="14.01"/>
    <col collapsed="false" customWidth="true" hidden="false" outlineLevel="0" max="10" min="10" style="76" width="14.15"/>
    <col collapsed="false" customWidth="true" hidden="false" outlineLevel="0" max="11" min="11" style="76" width="13.86"/>
    <col collapsed="false" customWidth="true" hidden="false" outlineLevel="0" max="12" min="12" style="76" width="13.7"/>
    <col collapsed="false" customWidth="true" hidden="false" outlineLevel="0" max="14" min="13" style="76" width="13.86"/>
    <col collapsed="false" customWidth="true" hidden="false" outlineLevel="0" max="15" min="15" style="76" width="17.29"/>
    <col collapsed="false" customWidth="true" hidden="false" outlineLevel="0" max="16" min="16" style="76" width="15.57"/>
    <col collapsed="false" customWidth="true" hidden="false" outlineLevel="0" max="17" min="17" style="77" width="9.85"/>
    <col collapsed="false" customWidth="true" hidden="false" outlineLevel="0" max="18" min="18" style="78" width="15.86"/>
    <col collapsed="false" customWidth="true" hidden="false" outlineLevel="0" max="19" min="19" style="76" width="12.71"/>
    <col collapsed="false" customWidth="true" hidden="false" outlineLevel="0" max="20" min="20" style="76" width="12.14"/>
    <col collapsed="false" customWidth="true" hidden="false" outlineLevel="0" max="21" min="21" style="76" width="13.7"/>
    <col collapsed="false" customWidth="true" hidden="false" outlineLevel="0" max="22" min="22" style="76" width="10.14"/>
    <col collapsed="false" customWidth="true" hidden="false" outlineLevel="0" max="23" min="23" style="76" width="12.71"/>
    <col collapsed="false" customWidth="false" hidden="false" outlineLevel="0" max="256" min="24" style="76" width="9.14"/>
    <col collapsed="false" customWidth="true" hidden="false" outlineLevel="0" max="257" min="257" style="76" width="10.58"/>
    <col collapsed="false" customWidth="true" hidden="false" outlineLevel="0" max="258" min="258" style="76" width="74.15"/>
    <col collapsed="false" customWidth="true" hidden="false" outlineLevel="0" max="259" min="259" style="76" width="21.14"/>
    <col collapsed="false" customWidth="true" hidden="false" outlineLevel="0" max="260" min="260" style="76" width="13.86"/>
    <col collapsed="false" customWidth="true" hidden="false" outlineLevel="0" max="261" min="261" style="76" width="16.57"/>
    <col collapsed="false" customWidth="true" hidden="false" outlineLevel="0" max="263" min="262" style="76" width="15.71"/>
    <col collapsed="false" customWidth="true" hidden="false" outlineLevel="0" max="264" min="264" style="76" width="13.57"/>
    <col collapsed="false" customWidth="true" hidden="false" outlineLevel="0" max="265" min="265" style="76" width="14.01"/>
    <col collapsed="false" customWidth="true" hidden="false" outlineLevel="0" max="266" min="266" style="76" width="14.15"/>
    <col collapsed="false" customWidth="true" hidden="false" outlineLevel="0" max="267" min="267" style="76" width="13.86"/>
    <col collapsed="false" customWidth="true" hidden="false" outlineLevel="0" max="268" min="268" style="76" width="13.7"/>
    <col collapsed="false" customWidth="true" hidden="false" outlineLevel="0" max="270" min="269" style="76" width="13.86"/>
    <col collapsed="false" customWidth="true" hidden="false" outlineLevel="0" max="271" min="271" style="76" width="17.29"/>
    <col collapsed="false" customWidth="true" hidden="false" outlineLevel="0" max="272" min="272" style="76" width="15.57"/>
    <col collapsed="false" customWidth="true" hidden="false" outlineLevel="0" max="273" min="273" style="76" width="9.85"/>
    <col collapsed="false" customWidth="true" hidden="false" outlineLevel="0" max="274" min="274" style="76" width="15.86"/>
    <col collapsed="false" customWidth="true" hidden="false" outlineLevel="0" max="275" min="275" style="76" width="12.71"/>
    <col collapsed="false" customWidth="true" hidden="false" outlineLevel="0" max="276" min="276" style="76" width="12.14"/>
    <col collapsed="false" customWidth="true" hidden="false" outlineLevel="0" max="277" min="277" style="76" width="13.7"/>
    <col collapsed="false" customWidth="true" hidden="false" outlineLevel="0" max="278" min="278" style="76" width="10.14"/>
    <col collapsed="false" customWidth="true" hidden="false" outlineLevel="0" max="279" min="279" style="76" width="12.71"/>
    <col collapsed="false" customWidth="false" hidden="false" outlineLevel="0" max="512" min="280" style="76" width="9.14"/>
    <col collapsed="false" customWidth="true" hidden="false" outlineLevel="0" max="513" min="513" style="76" width="10.58"/>
    <col collapsed="false" customWidth="true" hidden="false" outlineLevel="0" max="514" min="514" style="76" width="74.15"/>
    <col collapsed="false" customWidth="true" hidden="false" outlineLevel="0" max="515" min="515" style="76" width="21.14"/>
    <col collapsed="false" customWidth="true" hidden="false" outlineLevel="0" max="516" min="516" style="76" width="13.86"/>
    <col collapsed="false" customWidth="true" hidden="false" outlineLevel="0" max="517" min="517" style="76" width="16.57"/>
    <col collapsed="false" customWidth="true" hidden="false" outlineLevel="0" max="519" min="518" style="76" width="15.71"/>
    <col collapsed="false" customWidth="true" hidden="false" outlineLevel="0" max="520" min="520" style="76" width="13.57"/>
    <col collapsed="false" customWidth="true" hidden="false" outlineLevel="0" max="521" min="521" style="76" width="14.01"/>
    <col collapsed="false" customWidth="true" hidden="false" outlineLevel="0" max="522" min="522" style="76" width="14.15"/>
    <col collapsed="false" customWidth="true" hidden="false" outlineLevel="0" max="523" min="523" style="76" width="13.86"/>
    <col collapsed="false" customWidth="true" hidden="false" outlineLevel="0" max="524" min="524" style="76" width="13.7"/>
    <col collapsed="false" customWidth="true" hidden="false" outlineLevel="0" max="526" min="525" style="76" width="13.86"/>
    <col collapsed="false" customWidth="true" hidden="false" outlineLevel="0" max="527" min="527" style="76" width="17.29"/>
    <col collapsed="false" customWidth="true" hidden="false" outlineLevel="0" max="528" min="528" style="76" width="15.57"/>
    <col collapsed="false" customWidth="true" hidden="false" outlineLevel="0" max="529" min="529" style="76" width="9.85"/>
    <col collapsed="false" customWidth="true" hidden="false" outlineLevel="0" max="530" min="530" style="76" width="15.86"/>
    <col collapsed="false" customWidth="true" hidden="false" outlineLevel="0" max="531" min="531" style="76" width="12.71"/>
    <col collapsed="false" customWidth="true" hidden="false" outlineLevel="0" max="532" min="532" style="76" width="12.14"/>
    <col collapsed="false" customWidth="true" hidden="false" outlineLevel="0" max="533" min="533" style="76" width="13.7"/>
    <col collapsed="false" customWidth="true" hidden="false" outlineLevel="0" max="534" min="534" style="76" width="10.14"/>
    <col collapsed="false" customWidth="true" hidden="false" outlineLevel="0" max="535" min="535" style="76" width="12.71"/>
    <col collapsed="false" customWidth="false" hidden="false" outlineLevel="0" max="768" min="536" style="76" width="9.14"/>
    <col collapsed="false" customWidth="true" hidden="false" outlineLevel="0" max="769" min="769" style="76" width="10.58"/>
    <col collapsed="false" customWidth="true" hidden="false" outlineLevel="0" max="770" min="770" style="76" width="74.15"/>
    <col collapsed="false" customWidth="true" hidden="false" outlineLevel="0" max="771" min="771" style="76" width="21.14"/>
    <col collapsed="false" customWidth="true" hidden="false" outlineLevel="0" max="772" min="772" style="76" width="13.86"/>
    <col collapsed="false" customWidth="true" hidden="false" outlineLevel="0" max="773" min="773" style="76" width="16.57"/>
    <col collapsed="false" customWidth="true" hidden="false" outlineLevel="0" max="775" min="774" style="76" width="15.71"/>
    <col collapsed="false" customWidth="true" hidden="false" outlineLevel="0" max="776" min="776" style="76" width="13.57"/>
    <col collapsed="false" customWidth="true" hidden="false" outlineLevel="0" max="777" min="777" style="76" width="14.01"/>
    <col collapsed="false" customWidth="true" hidden="false" outlineLevel="0" max="778" min="778" style="76" width="14.15"/>
    <col collapsed="false" customWidth="true" hidden="false" outlineLevel="0" max="779" min="779" style="76" width="13.86"/>
    <col collapsed="false" customWidth="true" hidden="false" outlineLevel="0" max="780" min="780" style="76" width="13.7"/>
    <col collapsed="false" customWidth="true" hidden="false" outlineLevel="0" max="782" min="781" style="76" width="13.86"/>
    <col collapsed="false" customWidth="true" hidden="false" outlineLevel="0" max="783" min="783" style="76" width="17.29"/>
    <col collapsed="false" customWidth="true" hidden="false" outlineLevel="0" max="784" min="784" style="76" width="15.57"/>
    <col collapsed="false" customWidth="true" hidden="false" outlineLevel="0" max="785" min="785" style="76" width="9.85"/>
    <col collapsed="false" customWidth="true" hidden="false" outlineLevel="0" max="786" min="786" style="76" width="15.86"/>
    <col collapsed="false" customWidth="true" hidden="false" outlineLevel="0" max="787" min="787" style="76" width="12.71"/>
    <col collapsed="false" customWidth="true" hidden="false" outlineLevel="0" max="788" min="788" style="76" width="12.14"/>
    <col collapsed="false" customWidth="true" hidden="false" outlineLevel="0" max="789" min="789" style="76" width="13.7"/>
    <col collapsed="false" customWidth="true" hidden="false" outlineLevel="0" max="790" min="790" style="76" width="10.14"/>
    <col collapsed="false" customWidth="true" hidden="false" outlineLevel="0" max="791" min="791" style="76" width="12.71"/>
    <col collapsed="false" customWidth="false" hidden="false" outlineLevel="0" max="1024" min="792" style="76" width="9.14"/>
  </cols>
  <sheetData>
    <row r="1" s="79" customFormat="true" ht="18.75" hidden="false" customHeight="true" outlineLevel="0" collapsed="false">
      <c r="Q1" s="80"/>
      <c r="R1" s="81"/>
    </row>
    <row r="2" s="79" customFormat="true" ht="12.75" hidden="false" customHeight="false" outlineLevel="0" collapsed="false">
      <c r="Q2" s="80"/>
      <c r="R2" s="81"/>
    </row>
    <row r="3" s="79" customFormat="true" ht="12.75" hidden="false" customHeight="false" outlineLevel="0" collapsed="false">
      <c r="L3" s="81"/>
      <c r="Q3" s="80"/>
      <c r="R3" s="81"/>
    </row>
    <row r="4" s="79" customFormat="true" ht="12.75" hidden="false" customHeight="false" outlineLevel="0" collapsed="false">
      <c r="L4" s="81"/>
      <c r="Q4" s="80"/>
      <c r="R4" s="81"/>
    </row>
    <row r="5" s="79" customFormat="true" ht="12.75" hidden="false" customHeight="false" outlineLevel="0" collapsed="false">
      <c r="Q5" s="80"/>
      <c r="R5" s="81"/>
    </row>
    <row r="6" s="79" customFormat="true" ht="12.75" hidden="false" customHeight="true" outlineLevel="0" collapsed="false">
      <c r="A6" s="82" t="s">
        <v>45</v>
      </c>
      <c r="B6" s="82"/>
      <c r="C6" s="82"/>
      <c r="D6" s="82"/>
      <c r="E6" s="82"/>
      <c r="F6" s="82"/>
      <c r="G6" s="82"/>
      <c r="H6" s="82"/>
      <c r="I6" s="82"/>
      <c r="J6" s="82"/>
      <c r="K6" s="82"/>
      <c r="L6" s="82"/>
      <c r="M6" s="82"/>
      <c r="N6" s="82"/>
      <c r="O6" s="82"/>
      <c r="P6" s="82"/>
      <c r="Q6" s="83"/>
      <c r="R6" s="81"/>
    </row>
    <row r="7" s="79" customFormat="true" ht="11.25" hidden="false" customHeight="true" outlineLevel="0" collapsed="false">
      <c r="A7" s="84" t="s">
        <v>46</v>
      </c>
      <c r="B7" s="84"/>
      <c r="C7" s="84"/>
      <c r="D7" s="84"/>
      <c r="E7" s="84"/>
      <c r="F7" s="84"/>
      <c r="G7" s="84"/>
      <c r="H7" s="84"/>
      <c r="I7" s="84"/>
      <c r="J7" s="84"/>
      <c r="K7" s="84"/>
      <c r="L7" s="84"/>
      <c r="M7" s="84"/>
      <c r="N7" s="84"/>
      <c r="O7" s="84"/>
      <c r="P7" s="84"/>
      <c r="Q7" s="85"/>
      <c r="R7" s="81"/>
    </row>
    <row r="8" s="79" customFormat="true" ht="11.25" hidden="false" customHeight="true" outlineLevel="0" collapsed="false">
      <c r="C8" s="86" t="s">
        <v>47</v>
      </c>
      <c r="D8" s="86"/>
      <c r="E8" s="86"/>
      <c r="F8" s="86"/>
      <c r="G8" s="86"/>
      <c r="H8" s="86"/>
      <c r="I8" s="86"/>
      <c r="J8" s="86"/>
      <c r="K8" s="86"/>
      <c r="L8" s="86"/>
      <c r="M8" s="86"/>
      <c r="N8" s="86"/>
      <c r="O8" s="86"/>
      <c r="P8" s="86"/>
      <c r="Q8" s="86"/>
      <c r="R8" s="81"/>
    </row>
    <row r="9" s="79" customFormat="true" ht="11.25" hidden="false" customHeight="true" outlineLevel="0" collapsed="false">
      <c r="A9" s="82" t="s">
        <v>48</v>
      </c>
      <c r="B9" s="82"/>
      <c r="C9" s="82"/>
      <c r="D9" s="82"/>
      <c r="E9" s="82"/>
      <c r="F9" s="82"/>
      <c r="G9" s="82"/>
      <c r="H9" s="82"/>
      <c r="I9" s="82"/>
      <c r="J9" s="82"/>
      <c r="K9" s="82"/>
      <c r="L9" s="82"/>
      <c r="M9" s="82"/>
      <c r="N9" s="82"/>
      <c r="O9" s="82"/>
      <c r="P9" s="82"/>
      <c r="Q9" s="83"/>
      <c r="R9" s="81"/>
    </row>
    <row r="10" s="79" customFormat="true" ht="12" hidden="false" customHeight="true" outlineLevel="0" collapsed="false">
      <c r="A10" s="87" t="s">
        <v>49</v>
      </c>
      <c r="B10" s="87"/>
      <c r="C10" s="87"/>
      <c r="D10" s="87"/>
      <c r="E10" s="87"/>
      <c r="F10" s="87"/>
      <c r="G10" s="87"/>
      <c r="H10" s="87"/>
      <c r="I10" s="87"/>
      <c r="J10" s="87"/>
      <c r="K10" s="87"/>
      <c r="L10" s="87"/>
      <c r="M10" s="87"/>
      <c r="N10" s="87"/>
      <c r="O10" s="87"/>
      <c r="P10" s="87"/>
      <c r="Q10" s="88"/>
      <c r="R10" s="81"/>
    </row>
    <row r="11" customFormat="false" ht="11.25" hidden="false" customHeight="true" outlineLevel="0" collapsed="false">
      <c r="B11" s="89"/>
      <c r="C11" s="90"/>
      <c r="D11" s="90"/>
      <c r="E11" s="90"/>
      <c r="F11" s="90"/>
      <c r="G11" s="90"/>
      <c r="H11" s="90"/>
      <c r="I11" s="90"/>
      <c r="J11" s="90"/>
      <c r="K11" s="90"/>
      <c r="L11" s="90"/>
      <c r="M11" s="90"/>
      <c r="N11" s="90"/>
      <c r="O11" s="91"/>
      <c r="P11" s="89"/>
    </row>
    <row r="12" customFormat="false" ht="16.5" hidden="false" customHeight="true" outlineLevel="0" collapsed="false">
      <c r="B12" s="92" t="s">
        <v>50</v>
      </c>
      <c r="C12" s="93"/>
      <c r="D12" s="93"/>
      <c r="E12" s="93"/>
      <c r="F12" s="93"/>
      <c r="G12" s="93"/>
      <c r="H12" s="93"/>
      <c r="I12" s="93"/>
      <c r="J12" s="93"/>
      <c r="K12" s="94"/>
      <c r="L12" s="94"/>
      <c r="M12" s="94"/>
      <c r="N12" s="95"/>
      <c r="O12" s="96"/>
      <c r="P12" s="97" t="n">
        <v>1</v>
      </c>
    </row>
    <row r="13" s="79" customFormat="true" ht="12.75" hidden="false" customHeight="false" outlineLevel="0" collapsed="false">
      <c r="B13" s="98" t="s">
        <v>8</v>
      </c>
      <c r="C13" s="99"/>
      <c r="D13" s="100"/>
      <c r="E13" s="100"/>
      <c r="F13" s="100"/>
      <c r="G13" s="100"/>
      <c r="H13" s="100"/>
      <c r="I13" s="100"/>
      <c r="J13" s="100"/>
      <c r="K13" s="100"/>
      <c r="L13" s="100"/>
      <c r="M13" s="100"/>
      <c r="N13" s="100"/>
      <c r="O13" s="101"/>
      <c r="P13" s="102"/>
      <c r="Q13" s="80"/>
      <c r="R13" s="81"/>
      <c r="T13" s="81"/>
      <c r="V13" s="81"/>
    </row>
    <row r="14" s="79" customFormat="true" ht="11.25" hidden="false" customHeight="true" outlineLevel="0" collapsed="false">
      <c r="B14" s="103"/>
      <c r="C14" s="104"/>
      <c r="D14" s="105"/>
      <c r="E14" s="105"/>
      <c r="F14" s="105"/>
      <c r="G14" s="105"/>
      <c r="H14" s="105"/>
      <c r="I14" s="105"/>
      <c r="J14" s="105"/>
      <c r="K14" s="105"/>
      <c r="L14" s="105"/>
      <c r="M14" s="105"/>
      <c r="N14" s="105"/>
      <c r="O14" s="105"/>
      <c r="P14" s="106"/>
      <c r="Q14" s="80"/>
      <c r="R14" s="81"/>
      <c r="T14" s="81"/>
    </row>
    <row r="15" s="79" customFormat="true" ht="12.75" hidden="false" customHeight="true" outlineLevel="0" collapsed="false">
      <c r="B15" s="103"/>
      <c r="C15" s="107"/>
      <c r="D15" s="108"/>
      <c r="E15" s="108"/>
      <c r="F15" s="108"/>
      <c r="G15" s="108"/>
      <c r="H15" s="108"/>
      <c r="I15" s="108"/>
      <c r="J15" s="108"/>
      <c r="K15" s="108"/>
      <c r="L15" s="108"/>
      <c r="M15" s="108"/>
      <c r="N15" s="108"/>
      <c r="O15" s="109"/>
      <c r="P15" s="110" t="s">
        <v>51</v>
      </c>
      <c r="Q15" s="80"/>
      <c r="R15" s="81"/>
      <c r="T15" s="81"/>
    </row>
    <row r="16" s="79" customFormat="true" ht="37.5" hidden="false" customHeight="true" outlineLevel="0" collapsed="false">
      <c r="B16" s="103"/>
      <c r="C16" s="98" t="s">
        <v>52</v>
      </c>
      <c r="D16" s="98" t="s">
        <v>53</v>
      </c>
      <c r="E16" s="98" t="s">
        <v>54</v>
      </c>
      <c r="F16" s="98" t="s">
        <v>55</v>
      </c>
      <c r="G16" s="98" t="s">
        <v>56</v>
      </c>
      <c r="H16" s="98" t="s">
        <v>57</v>
      </c>
      <c r="I16" s="98" t="s">
        <v>58</v>
      </c>
      <c r="J16" s="98" t="s">
        <v>59</v>
      </c>
      <c r="K16" s="98" t="s">
        <v>60</v>
      </c>
      <c r="L16" s="98" t="s">
        <v>61</v>
      </c>
      <c r="M16" s="98" t="s">
        <v>62</v>
      </c>
      <c r="N16" s="98" t="s">
        <v>63</v>
      </c>
      <c r="O16" s="111" t="s">
        <v>64</v>
      </c>
      <c r="P16" s="110"/>
      <c r="Q16" s="80"/>
      <c r="R16" s="81"/>
    </row>
    <row r="17" customFormat="false" ht="19.5" hidden="false" customHeight="true" outlineLevel="0" collapsed="false">
      <c r="B17" s="104"/>
      <c r="C17" s="112" t="n">
        <v>45170</v>
      </c>
      <c r="D17" s="112" t="n">
        <v>45200</v>
      </c>
      <c r="E17" s="112" t="n">
        <v>45231</v>
      </c>
      <c r="F17" s="112" t="n">
        <v>45261</v>
      </c>
      <c r="G17" s="112" t="n">
        <v>45292</v>
      </c>
      <c r="H17" s="112" t="n">
        <v>45323</v>
      </c>
      <c r="I17" s="112" t="n">
        <v>45352</v>
      </c>
      <c r="J17" s="112" t="n">
        <v>45383</v>
      </c>
      <c r="K17" s="112" t="n">
        <v>45413</v>
      </c>
      <c r="L17" s="112" t="n">
        <v>45444</v>
      </c>
      <c r="M17" s="112" t="n">
        <v>45474</v>
      </c>
      <c r="N17" s="112" t="n">
        <v>45505</v>
      </c>
      <c r="O17" s="111"/>
      <c r="P17" s="113" t="s">
        <v>14</v>
      </c>
      <c r="Q17" s="114"/>
    </row>
    <row r="18" s="115" customFormat="true" ht="11.25" hidden="false" customHeight="true" outlineLevel="0" collapsed="false">
      <c r="B18" s="116" t="s">
        <v>15</v>
      </c>
      <c r="C18" s="117" t="n">
        <f aca="false">C19+C22</f>
        <v>110482829.58</v>
      </c>
      <c r="D18" s="117" t="n">
        <f aca="false">D19+D22</f>
        <v>106521818.88</v>
      </c>
      <c r="E18" s="117" t="n">
        <f aca="false">E19+E22</f>
        <v>110837190.62</v>
      </c>
      <c r="F18" s="117" t="n">
        <f aca="false">F19+F22</f>
        <v>157167885.94</v>
      </c>
      <c r="G18" s="117" t="n">
        <f aca="false">G19+G22</f>
        <v>109501139.48</v>
      </c>
      <c r="H18" s="117" t="n">
        <f aca="false">H19+H22</f>
        <v>102843637.9</v>
      </c>
      <c r="I18" s="117" t="n">
        <f aca="false">I19+I22</f>
        <v>98680507.7</v>
      </c>
      <c r="J18" s="117" t="n">
        <f aca="false">J19+J22</f>
        <v>106425292.55</v>
      </c>
      <c r="K18" s="117" t="n">
        <f aca="false">K19+K22</f>
        <v>119789832.67</v>
      </c>
      <c r="L18" s="117" t="n">
        <f aca="false">L19+L22</f>
        <v>115510389.48</v>
      </c>
      <c r="M18" s="117" t="n">
        <f aca="false">M19+M22</f>
        <v>107435539.36</v>
      </c>
      <c r="N18" s="117" t="n">
        <f aca="false">N19+N22</f>
        <v>111675690.4</v>
      </c>
      <c r="O18" s="117" t="n">
        <f aca="false">O19+O22</f>
        <v>1356871754.56</v>
      </c>
      <c r="P18" s="117" t="n">
        <f aca="false">P19+P22</f>
        <v>21953330.54</v>
      </c>
      <c r="Q18" s="118"/>
      <c r="R18" s="119" t="n">
        <v>1356824888.76</v>
      </c>
      <c r="S18" s="120"/>
      <c r="T18" s="120" t="n">
        <f aca="false">O18-R18</f>
        <v>46865.7999999523</v>
      </c>
      <c r="U18" s="120"/>
    </row>
    <row r="19" s="115" customFormat="true" ht="11.25" hidden="false" customHeight="true" outlineLevel="0" collapsed="false">
      <c r="B19" s="121" t="s">
        <v>16</v>
      </c>
      <c r="C19" s="122" t="n">
        <f aca="false">C20+C21</f>
        <v>79423877.97</v>
      </c>
      <c r="D19" s="122" t="n">
        <f aca="false">D20+D21</f>
        <v>75751549.85</v>
      </c>
      <c r="E19" s="122" t="n">
        <f aca="false">E20+E21</f>
        <v>79157494.95</v>
      </c>
      <c r="F19" s="122" t="n">
        <f aca="false">F20+F21</f>
        <v>117433796.88</v>
      </c>
      <c r="G19" s="122" t="n">
        <f aca="false">G20+G21</f>
        <v>76325682.47</v>
      </c>
      <c r="H19" s="122" t="n">
        <f aca="false">H20+H21</f>
        <v>71743280.36</v>
      </c>
      <c r="I19" s="122" t="n">
        <f aca="false">I20+I21</f>
        <v>66617740.39</v>
      </c>
      <c r="J19" s="122" t="n">
        <f aca="false">J20+J21</f>
        <v>74386015.14</v>
      </c>
      <c r="K19" s="122" t="n">
        <f aca="false">K20+K21</f>
        <v>84591960.27</v>
      </c>
      <c r="L19" s="122" t="n">
        <f aca="false">L20+L21</f>
        <v>82554622.97</v>
      </c>
      <c r="M19" s="122" t="n">
        <f aca="false">M20+M21</f>
        <v>73941714.16</v>
      </c>
      <c r="N19" s="122" t="n">
        <f aca="false">N20+N21</f>
        <v>78604352.85</v>
      </c>
      <c r="O19" s="122" t="n">
        <f aca="false">O20+O21</f>
        <v>960532088.26</v>
      </c>
      <c r="P19" s="122" t="n">
        <f aca="false">SUM(P20:P21)</f>
        <v>21953330.54</v>
      </c>
      <c r="Q19" s="123"/>
      <c r="R19" s="124" t="n">
        <v>960531671.6</v>
      </c>
      <c r="S19" s="125"/>
      <c r="T19" s="120" t="n">
        <f aca="false">O19-R19</f>
        <v>416.659999966621</v>
      </c>
      <c r="U19" s="125"/>
      <c r="W19" s="126"/>
    </row>
    <row r="20" s="127" customFormat="true" ht="13.5" hidden="false" customHeight="true" outlineLevel="0" collapsed="false">
      <c r="B20" s="128" t="s">
        <v>17</v>
      </c>
      <c r="C20" s="129" t="n">
        <v>71842541.49</v>
      </c>
      <c r="D20" s="129" t="n">
        <v>68286361.95</v>
      </c>
      <c r="E20" s="130" t="n">
        <v>71263886.71</v>
      </c>
      <c r="F20" s="129" t="n">
        <v>101650457.35</v>
      </c>
      <c r="G20" s="130" t="n">
        <v>68394488.98</v>
      </c>
      <c r="H20" s="129" t="n">
        <v>63428268.55</v>
      </c>
      <c r="I20" s="130" t="n">
        <v>58919590.48</v>
      </c>
      <c r="J20" s="131" t="n">
        <v>66668491.31</v>
      </c>
      <c r="K20" s="131" t="n">
        <v>75716497.17</v>
      </c>
      <c r="L20" s="131" t="n">
        <v>74417720.95</v>
      </c>
      <c r="M20" s="132" t="n">
        <v>66002733.35</v>
      </c>
      <c r="N20" s="133" t="n">
        <v>70681051.15</v>
      </c>
      <c r="O20" s="134" t="n">
        <f aca="false">SUM(C20:N20)</f>
        <v>857272089.44</v>
      </c>
      <c r="P20" s="134" t="n">
        <v>21953330.54</v>
      </c>
      <c r="Q20" s="135"/>
      <c r="R20" s="119" t="n">
        <v>856948916.76</v>
      </c>
      <c r="S20" s="120"/>
      <c r="T20" s="120" t="n">
        <f aca="false">O20-R20</f>
        <v>323172.680000067</v>
      </c>
      <c r="U20" s="120"/>
    </row>
    <row r="21" s="127" customFormat="true" ht="11.25" hidden="false" customHeight="true" outlineLevel="0" collapsed="false">
      <c r="B21" s="128" t="s">
        <v>18</v>
      </c>
      <c r="C21" s="129" t="n">
        <v>7581336.48</v>
      </c>
      <c r="D21" s="129" t="n">
        <v>7465187.9</v>
      </c>
      <c r="E21" s="130" t="n">
        <v>7893608.24</v>
      </c>
      <c r="F21" s="129" t="n">
        <v>15783339.53</v>
      </c>
      <c r="G21" s="130" t="n">
        <v>7931193.49</v>
      </c>
      <c r="H21" s="129" t="n">
        <v>8315011.81</v>
      </c>
      <c r="I21" s="130" t="n">
        <v>7698149.91</v>
      </c>
      <c r="J21" s="131" t="n">
        <v>7717523.83</v>
      </c>
      <c r="K21" s="131" t="n">
        <v>8875463.1</v>
      </c>
      <c r="L21" s="131" t="n">
        <v>8136902.02</v>
      </c>
      <c r="M21" s="136" t="n">
        <v>7938980.81</v>
      </c>
      <c r="N21" s="137" t="n">
        <v>7923301.7</v>
      </c>
      <c r="O21" s="134" t="n">
        <f aca="false">SUM(C21:N21)</f>
        <v>103259998.82</v>
      </c>
      <c r="P21" s="134" t="n">
        <v>0</v>
      </c>
      <c r="Q21" s="135"/>
      <c r="R21" s="119" t="n">
        <v>103582754.84</v>
      </c>
      <c r="S21" s="120"/>
      <c r="T21" s="120" t="n">
        <f aca="false">O21-R21</f>
        <v>-322756.020000011</v>
      </c>
      <c r="U21" s="120"/>
    </row>
    <row r="22" s="138" customFormat="true" ht="11.25" hidden="false" customHeight="true" outlineLevel="0" collapsed="false">
      <c r="B22" s="139" t="s">
        <v>20</v>
      </c>
      <c r="C22" s="140" t="n">
        <f aca="false">C23+C24+C25+C26</f>
        <v>31058951.61</v>
      </c>
      <c r="D22" s="140" t="n">
        <f aca="false">D23+D24+D25+D26</f>
        <v>30770269.03</v>
      </c>
      <c r="E22" s="140" t="n">
        <f aca="false">E23+E24+E25+E26</f>
        <v>31679695.67</v>
      </c>
      <c r="F22" s="140" t="n">
        <f aca="false">F23+F24+F25+F26</f>
        <v>39734089.06</v>
      </c>
      <c r="G22" s="140" t="n">
        <f aca="false">G23+G24+G25+G26</f>
        <v>33175457.01</v>
      </c>
      <c r="H22" s="140" t="n">
        <f aca="false">H23+H24+H25+H26</f>
        <v>31100357.54</v>
      </c>
      <c r="I22" s="140" t="n">
        <f aca="false">I23+I24+I25+I26</f>
        <v>32062767.31</v>
      </c>
      <c r="J22" s="140" t="n">
        <f aca="false">J23+J24+J25+J26</f>
        <v>32039277.41</v>
      </c>
      <c r="K22" s="140" t="n">
        <f aca="false">K23+K24+K25+K26</f>
        <v>35197872.4</v>
      </c>
      <c r="L22" s="140" t="n">
        <f aca="false">L23+L24+L25+L26</f>
        <v>32955766.51</v>
      </c>
      <c r="M22" s="140" t="n">
        <f aca="false">M23+M24+M25+M26</f>
        <v>33493825.2</v>
      </c>
      <c r="N22" s="140" t="n">
        <f aca="false">N23+N24+N25+N26</f>
        <v>33071337.55</v>
      </c>
      <c r="O22" s="140" t="n">
        <f aca="false">O23+O24+O25+O26</f>
        <v>396339666.3</v>
      </c>
      <c r="P22" s="140" t="n">
        <f aca="false">SUM(P23:P26)</f>
        <v>0</v>
      </c>
      <c r="Q22" s="135"/>
      <c r="R22" s="124" t="n">
        <v>396293217.16</v>
      </c>
      <c r="S22" s="125"/>
      <c r="T22" s="120" t="n">
        <f aca="false">O22-R22</f>
        <v>46449.1400000453</v>
      </c>
      <c r="U22" s="125"/>
    </row>
    <row r="23" customFormat="false" ht="11.25" hidden="false" customHeight="true" outlineLevel="0" collapsed="false">
      <c r="B23" s="128" t="s">
        <v>21</v>
      </c>
      <c r="C23" s="141" t="n">
        <v>25408552.96</v>
      </c>
      <c r="D23" s="141" t="n">
        <v>25344290.43</v>
      </c>
      <c r="E23" s="142" t="n">
        <v>25997959.47</v>
      </c>
      <c r="F23" s="141" t="n">
        <v>32672729.66</v>
      </c>
      <c r="G23" s="142" t="n">
        <v>27176034.02</v>
      </c>
      <c r="H23" s="143" t="n">
        <v>25300175.22</v>
      </c>
      <c r="I23" s="144" t="n">
        <v>26317506.6</v>
      </c>
      <c r="J23" s="143" t="n">
        <v>26210429.21</v>
      </c>
      <c r="K23" s="145" t="n">
        <v>29332413.06</v>
      </c>
      <c r="L23" s="146" t="n">
        <v>27257252.91</v>
      </c>
      <c r="M23" s="147" t="n">
        <v>27326365.85</v>
      </c>
      <c r="N23" s="147" t="n">
        <v>27253093.67</v>
      </c>
      <c r="O23" s="148" t="n">
        <f aca="false">SUM(C23:N23)</f>
        <v>325596803.06</v>
      </c>
      <c r="P23" s="134" t="n">
        <v>0</v>
      </c>
      <c r="Q23" s="135"/>
      <c r="R23" s="119" t="n">
        <v>325550353.92</v>
      </c>
      <c r="S23" s="120"/>
      <c r="T23" s="120" t="n">
        <f aca="false">O23-R23</f>
        <v>46449.1400000453</v>
      </c>
      <c r="U23" s="120"/>
    </row>
    <row r="24" customFormat="false" ht="11.25" hidden="false" customHeight="true" outlineLevel="0" collapsed="false">
      <c r="B24" s="128" t="s">
        <v>22</v>
      </c>
      <c r="C24" s="149" t="n">
        <v>5650398.65</v>
      </c>
      <c r="D24" s="149" t="n">
        <v>5425978.6</v>
      </c>
      <c r="E24" s="150" t="n">
        <v>5681736.2</v>
      </c>
      <c r="F24" s="149" t="n">
        <v>7061359.4</v>
      </c>
      <c r="G24" s="150" t="n">
        <v>5999422.99</v>
      </c>
      <c r="H24" s="149" t="n">
        <v>5800182.32</v>
      </c>
      <c r="I24" s="150" t="n">
        <v>5745260.71</v>
      </c>
      <c r="J24" s="149" t="n">
        <v>5828848.2</v>
      </c>
      <c r="K24" s="151" t="n">
        <v>5865459.34</v>
      </c>
      <c r="L24" s="152" t="n">
        <v>5698513.6</v>
      </c>
      <c r="M24" s="153" t="n">
        <v>6167459.35</v>
      </c>
      <c r="N24" s="154" t="n">
        <v>5818243.88</v>
      </c>
      <c r="O24" s="148" t="n">
        <f aca="false">SUM(C24:N24)</f>
        <v>70742863.24</v>
      </c>
      <c r="P24" s="134" t="n">
        <v>0</v>
      </c>
      <c r="Q24" s="135"/>
      <c r="R24" s="119" t="n">
        <v>70742863.24</v>
      </c>
      <c r="S24" s="120"/>
      <c r="T24" s="120" t="n">
        <f aca="false">O24-R24</f>
        <v>0</v>
      </c>
      <c r="U24" s="120"/>
    </row>
    <row r="25" customFormat="false" ht="21.75" hidden="false" customHeight="true" outlineLevel="0" collapsed="false">
      <c r="B25" s="155" t="s">
        <v>65</v>
      </c>
      <c r="C25" s="134" t="n">
        <v>0</v>
      </c>
      <c r="D25" s="134" t="n">
        <v>0</v>
      </c>
      <c r="E25" s="90" t="n">
        <v>0</v>
      </c>
      <c r="F25" s="134" t="n">
        <v>0</v>
      </c>
      <c r="G25" s="90" t="n">
        <v>0</v>
      </c>
      <c r="H25" s="134" t="n">
        <v>0</v>
      </c>
      <c r="I25" s="90" t="n">
        <v>0</v>
      </c>
      <c r="J25" s="134" t="n">
        <v>0</v>
      </c>
      <c r="K25" s="90" t="n">
        <v>0</v>
      </c>
      <c r="L25" s="134" t="n">
        <v>0</v>
      </c>
      <c r="M25" s="148" t="n">
        <v>0</v>
      </c>
      <c r="N25" s="148" t="n">
        <v>0</v>
      </c>
      <c r="O25" s="156" t="n">
        <v>0</v>
      </c>
      <c r="P25" s="134" t="n">
        <v>0</v>
      </c>
      <c r="R25" s="119" t="n">
        <v>0</v>
      </c>
      <c r="S25" s="120"/>
      <c r="T25" s="120" t="n">
        <f aca="false">O25-R25</f>
        <v>0</v>
      </c>
      <c r="U25" s="120"/>
    </row>
    <row r="26" customFormat="false" ht="14.25" hidden="false" customHeight="true" outlineLevel="0" collapsed="false">
      <c r="B26" s="155" t="s">
        <v>25</v>
      </c>
      <c r="C26" s="134" t="n">
        <v>0</v>
      </c>
      <c r="D26" s="134" t="n">
        <v>0</v>
      </c>
      <c r="E26" s="90" t="n">
        <v>0</v>
      </c>
      <c r="F26" s="134" t="n">
        <v>0</v>
      </c>
      <c r="G26" s="90" t="n">
        <v>0</v>
      </c>
      <c r="H26" s="134" t="n">
        <v>0</v>
      </c>
      <c r="I26" s="90" t="n">
        <v>0</v>
      </c>
      <c r="J26" s="134" t="n">
        <v>0</v>
      </c>
      <c r="K26" s="90" t="n">
        <v>0</v>
      </c>
      <c r="L26" s="134" t="n">
        <v>0</v>
      </c>
      <c r="M26" s="148" t="n">
        <v>0</v>
      </c>
      <c r="N26" s="148" t="n">
        <v>0</v>
      </c>
      <c r="O26" s="134" t="n">
        <v>0</v>
      </c>
      <c r="P26" s="134" t="n">
        <v>0</v>
      </c>
      <c r="Q26" s="157"/>
      <c r="R26" s="119" t="n">
        <v>0</v>
      </c>
      <c r="S26" s="120"/>
      <c r="T26" s="120" t="n">
        <f aca="false">O26-R26</f>
        <v>0</v>
      </c>
      <c r="U26" s="120"/>
    </row>
    <row r="27" customFormat="false" ht="11.25" hidden="false" customHeight="true" outlineLevel="0" collapsed="false">
      <c r="B27" s="116" t="s">
        <v>26</v>
      </c>
      <c r="C27" s="140" t="n">
        <f aca="false">C28+C29+C30+C31</f>
        <v>21896073.85</v>
      </c>
      <c r="D27" s="140" t="n">
        <f aca="false">D28+D29+D30+D31</f>
        <v>18098781.61</v>
      </c>
      <c r="E27" s="140" t="n">
        <f aca="false">E28+E29+E30+E31</f>
        <v>22877112.58</v>
      </c>
      <c r="F27" s="140" t="n">
        <f aca="false">F28+F29+F30+F31</f>
        <v>28255979.09</v>
      </c>
      <c r="G27" s="140" t="n">
        <f aca="false">G28+G29+G30+G31</f>
        <v>12792712.51</v>
      </c>
      <c r="H27" s="140" t="n">
        <f aca="false">H28+H29+H30+H31</f>
        <v>12052489.22</v>
      </c>
      <c r="I27" s="140" t="n">
        <f aca="false">I28+I29+I30+I31</f>
        <v>7551995.36</v>
      </c>
      <c r="J27" s="140" t="n">
        <f aca="false">J28+J29+J30+J31</f>
        <v>28088630.56</v>
      </c>
      <c r="K27" s="140" t="n">
        <f aca="false">K28+K29+K30+K31</f>
        <v>28802483.52</v>
      </c>
      <c r="L27" s="140" t="n">
        <f aca="false">L28+L29+L30+L31</f>
        <v>15508282.2</v>
      </c>
      <c r="M27" s="140" t="n">
        <f aca="false">M28+M29+M30+M31</f>
        <v>11888119.64</v>
      </c>
      <c r="N27" s="140" t="n">
        <f aca="false">N28+N29+N30+N31</f>
        <v>17021093.36</v>
      </c>
      <c r="O27" s="140" t="n">
        <f aca="false">O28+O29+O30+O31</f>
        <v>224833753.5</v>
      </c>
      <c r="P27" s="140" t="n">
        <f aca="false">P28+P29+P30+P31</f>
        <v>19778217.87</v>
      </c>
      <c r="R27" s="124" t="n">
        <v>144640482.16</v>
      </c>
      <c r="S27" s="125"/>
      <c r="T27" s="120" t="n">
        <f aca="false">O27-R27</f>
        <v>80193271.34</v>
      </c>
      <c r="U27" s="125"/>
    </row>
    <row r="28" customFormat="false" ht="11.25" hidden="false" customHeight="true" outlineLevel="0" collapsed="false">
      <c r="B28" s="158" t="s">
        <v>27</v>
      </c>
      <c r="C28" s="159" t="n">
        <v>73937.16</v>
      </c>
      <c r="D28" s="159" t="n">
        <v>84929.31</v>
      </c>
      <c r="E28" s="160" t="n">
        <v>54731.48</v>
      </c>
      <c r="F28" s="159" t="n">
        <v>179268.31</v>
      </c>
      <c r="G28" s="160" t="n">
        <v>4977.47</v>
      </c>
      <c r="H28" s="159" t="n">
        <v>5642.68</v>
      </c>
      <c r="I28" s="160" t="n">
        <v>21517.11</v>
      </c>
      <c r="J28" s="159" t="n">
        <v>49543.79</v>
      </c>
      <c r="K28" s="160" t="n">
        <v>55325.66</v>
      </c>
      <c r="L28" s="159" t="n">
        <v>108274.32</v>
      </c>
      <c r="M28" s="161" t="n">
        <v>112330.59</v>
      </c>
      <c r="N28" s="161" t="n">
        <v>129330.25</v>
      </c>
      <c r="O28" s="159" t="n">
        <f aca="false">SUM(C28:N28)</f>
        <v>879808.13</v>
      </c>
      <c r="P28" s="134" t="n">
        <v>0</v>
      </c>
      <c r="R28" s="119" t="n">
        <v>879808.13</v>
      </c>
      <c r="S28" s="120"/>
      <c r="T28" s="120" t="n">
        <f aca="false">O28-R28</f>
        <v>0</v>
      </c>
      <c r="U28" s="120"/>
    </row>
    <row r="29" customFormat="false" ht="11.25" hidden="false" customHeight="true" outlineLevel="0" collapsed="false">
      <c r="B29" s="158" t="s">
        <v>28</v>
      </c>
      <c r="C29" s="134" t="n">
        <v>0</v>
      </c>
      <c r="D29" s="134" t="n">
        <v>0</v>
      </c>
      <c r="E29" s="90" t="n">
        <v>0</v>
      </c>
      <c r="F29" s="134" t="n">
        <v>0</v>
      </c>
      <c r="G29" s="90" t="n">
        <v>0</v>
      </c>
      <c r="H29" s="134" t="n">
        <v>0</v>
      </c>
      <c r="I29" s="90" t="n">
        <v>0</v>
      </c>
      <c r="J29" s="134" t="n">
        <v>0</v>
      </c>
      <c r="K29" s="90" t="n">
        <v>0</v>
      </c>
      <c r="L29" s="134" t="n">
        <v>0</v>
      </c>
      <c r="M29" s="148" t="n">
        <v>0</v>
      </c>
      <c r="N29" s="148" t="n">
        <v>0</v>
      </c>
      <c r="O29" s="134" t="n">
        <f aca="false">SUM(C29:N29)</f>
        <v>0</v>
      </c>
      <c r="P29" s="134" t="n">
        <v>0</v>
      </c>
      <c r="R29" s="119" t="n">
        <v>0</v>
      </c>
      <c r="S29" s="120"/>
      <c r="T29" s="120" t="n">
        <f aca="false">O29-R29</f>
        <v>0</v>
      </c>
      <c r="U29" s="120"/>
    </row>
    <row r="30" s="162" customFormat="true" ht="11.25" hidden="false" customHeight="true" outlineLevel="0" collapsed="false">
      <c r="B30" s="158" t="s">
        <v>29</v>
      </c>
      <c r="C30" s="163" t="n">
        <v>11679542.31</v>
      </c>
      <c r="D30" s="163" t="n">
        <v>7257681.55</v>
      </c>
      <c r="E30" s="164" t="n">
        <v>12052251.15</v>
      </c>
      <c r="F30" s="163" t="n">
        <v>12303599.76</v>
      </c>
      <c r="G30" s="164" t="n">
        <v>6655462.08</v>
      </c>
      <c r="H30" s="163" t="n">
        <v>2044326.81</v>
      </c>
      <c r="I30" s="164" t="n">
        <v>-2805401.95</v>
      </c>
      <c r="J30" s="163" t="n">
        <v>4798878.06</v>
      </c>
      <c r="K30" s="164" t="n">
        <v>15119607.75</v>
      </c>
      <c r="L30" s="163" t="n">
        <v>3935049.62</v>
      </c>
      <c r="M30" s="164" t="n">
        <v>1040785.28</v>
      </c>
      <c r="N30" s="164" t="n">
        <v>6111488.92</v>
      </c>
      <c r="O30" s="165" t="n">
        <f aca="false">SUM(C30:N30)</f>
        <v>80193271.34</v>
      </c>
      <c r="P30" s="134" t="n">
        <v>19778217.87</v>
      </c>
      <c r="Q30" s="166"/>
      <c r="R30" s="119" t="n">
        <v>0</v>
      </c>
      <c r="S30" s="120"/>
      <c r="T30" s="120" t="n">
        <f aca="false">O30-R30</f>
        <v>80193271.34</v>
      </c>
      <c r="U30" s="120"/>
    </row>
    <row r="31" customFormat="false" ht="11.25" hidden="false" customHeight="true" outlineLevel="0" collapsed="false">
      <c r="B31" s="158" t="s">
        <v>30</v>
      </c>
      <c r="C31" s="167" t="n">
        <v>10142594.38</v>
      </c>
      <c r="D31" s="134" t="n">
        <v>10756170.75</v>
      </c>
      <c r="E31" s="90" t="n">
        <v>10770129.95</v>
      </c>
      <c r="F31" s="134" t="n">
        <v>15773111.02</v>
      </c>
      <c r="G31" s="90" t="n">
        <v>6132272.96</v>
      </c>
      <c r="H31" s="134" t="n">
        <v>10002519.73</v>
      </c>
      <c r="I31" s="90" t="n">
        <v>10335880.2</v>
      </c>
      <c r="J31" s="134" t="n">
        <v>23240208.71</v>
      </c>
      <c r="K31" s="90" t="n">
        <v>13627550.11</v>
      </c>
      <c r="L31" s="134" t="n">
        <v>11464958.26</v>
      </c>
      <c r="M31" s="168" t="n">
        <v>10735003.77</v>
      </c>
      <c r="N31" s="169" t="n">
        <v>10780274.19</v>
      </c>
      <c r="O31" s="134" t="n">
        <f aca="false">SUM(C31:N31)</f>
        <v>143760674.03</v>
      </c>
      <c r="P31" s="134" t="n">
        <v>0</v>
      </c>
      <c r="Q31" s="135"/>
      <c r="R31" s="119" t="n">
        <v>143760674.03</v>
      </c>
      <c r="S31" s="120"/>
      <c r="T31" s="120" t="n">
        <f aca="false">O31-R31</f>
        <v>0</v>
      </c>
      <c r="U31" s="120"/>
    </row>
    <row r="32" s="115" customFormat="true" ht="11.25" hidden="false" customHeight="true" outlineLevel="0" collapsed="false">
      <c r="B32" s="170" t="s">
        <v>66</v>
      </c>
      <c r="C32" s="171" t="n">
        <f aca="false">C18-C27</f>
        <v>88586755.73</v>
      </c>
      <c r="D32" s="171" t="n">
        <f aca="false">D18-D27</f>
        <v>88423037.27</v>
      </c>
      <c r="E32" s="171" t="n">
        <f aca="false">E18-E27</f>
        <v>87960078.04</v>
      </c>
      <c r="F32" s="171" t="n">
        <f aca="false">F18-F27</f>
        <v>128911906.85</v>
      </c>
      <c r="G32" s="171" t="n">
        <f aca="false">G18-G27</f>
        <v>96708426.97</v>
      </c>
      <c r="H32" s="171" t="n">
        <f aca="false">H18-H27</f>
        <v>90791148.68</v>
      </c>
      <c r="I32" s="171" t="n">
        <f aca="false">I18-I27</f>
        <v>91128512.34</v>
      </c>
      <c r="J32" s="171" t="n">
        <f aca="false">J18-J27</f>
        <v>78336661.99</v>
      </c>
      <c r="K32" s="171" t="n">
        <f aca="false">K18-K27</f>
        <v>90987349.15</v>
      </c>
      <c r="L32" s="171" t="n">
        <f aca="false">L18-L27</f>
        <v>100002107.28</v>
      </c>
      <c r="M32" s="171" t="n">
        <f aca="false">M18-M27</f>
        <v>95547419.72</v>
      </c>
      <c r="N32" s="171" t="n">
        <f aca="false">N18-N27</f>
        <v>94654597.04</v>
      </c>
      <c r="O32" s="171" t="n">
        <f aca="false">O18-O27</f>
        <v>1132038001.06</v>
      </c>
      <c r="P32" s="171" t="n">
        <f aca="false">P18-P27</f>
        <v>2175112.67</v>
      </c>
      <c r="Q32" s="172"/>
      <c r="R32" s="119" t="n">
        <v>0</v>
      </c>
      <c r="S32" s="120"/>
      <c r="T32" s="120" t="n">
        <f aca="false">O32-R32</f>
        <v>1132038001.06</v>
      </c>
      <c r="U32" s="120"/>
    </row>
    <row r="33" customFormat="false" ht="11.25" hidden="false" customHeight="true" outlineLevel="0" collapsed="false">
      <c r="B33" s="173"/>
      <c r="C33" s="174"/>
      <c r="D33" s="174"/>
      <c r="E33" s="174"/>
      <c r="F33" s="174"/>
      <c r="G33" s="174"/>
      <c r="H33" s="174"/>
      <c r="I33" s="174"/>
      <c r="J33" s="174"/>
      <c r="K33" s="174"/>
      <c r="L33" s="174"/>
      <c r="M33" s="174"/>
      <c r="N33" s="174"/>
      <c r="O33" s="174"/>
      <c r="P33" s="175"/>
      <c r="Q33" s="114"/>
      <c r="R33" s="119" t="n">
        <v>0</v>
      </c>
      <c r="S33" s="120"/>
      <c r="T33" s="120" t="n">
        <f aca="false">O33-R33</f>
        <v>0</v>
      </c>
      <c r="U33" s="120"/>
    </row>
    <row r="34" customFormat="false" ht="11.25" hidden="false" customHeight="true" outlineLevel="0" collapsed="false">
      <c r="B34" s="176" t="s">
        <v>32</v>
      </c>
      <c r="C34" s="177" t="s">
        <v>33</v>
      </c>
      <c r="D34" s="176" t="s">
        <v>67</v>
      </c>
      <c r="E34" s="176"/>
      <c r="F34" s="178"/>
      <c r="G34" s="178"/>
      <c r="H34" s="179"/>
      <c r="I34" s="179"/>
      <c r="J34" s="179"/>
      <c r="K34" s="179"/>
      <c r="L34" s="179"/>
      <c r="M34" s="179"/>
      <c r="N34" s="179"/>
      <c r="O34" s="180"/>
      <c r="P34" s="181"/>
      <c r="Q34" s="114"/>
      <c r="R34" s="124" t="n">
        <v>1212184406.6</v>
      </c>
      <c r="S34" s="125"/>
      <c r="T34" s="120" t="n">
        <f aca="false">O34-R34</f>
        <v>-1212184406.6</v>
      </c>
      <c r="U34" s="125"/>
    </row>
    <row r="35" customFormat="false" ht="11.25" hidden="false" customHeight="true" outlineLevel="0" collapsed="false">
      <c r="B35" s="173" t="s">
        <v>68</v>
      </c>
      <c r="C35" s="182" t="n">
        <f aca="false">C51</f>
        <v>24677985404.16</v>
      </c>
      <c r="D35" s="183" t="s">
        <v>38</v>
      </c>
      <c r="E35" s="184"/>
      <c r="F35" s="184"/>
      <c r="G35" s="185"/>
      <c r="H35" s="185"/>
      <c r="I35" s="185"/>
      <c r="J35" s="185"/>
      <c r="K35" s="185"/>
      <c r="L35" s="185"/>
      <c r="M35" s="184"/>
      <c r="N35" s="184"/>
      <c r="O35" s="185"/>
      <c r="P35" s="186"/>
      <c r="Q35" s="187"/>
    </row>
    <row r="36" customFormat="false" ht="11.25" hidden="false" customHeight="true" outlineLevel="0" collapsed="false">
      <c r="B36" s="188" t="s">
        <v>36</v>
      </c>
      <c r="C36" s="189" t="n">
        <f aca="false">C52</f>
        <v>71317429.62</v>
      </c>
      <c r="D36" s="190" t="s">
        <v>38</v>
      </c>
      <c r="E36" s="191"/>
      <c r="F36" s="191"/>
      <c r="G36" s="192"/>
      <c r="H36" s="192"/>
      <c r="I36" s="193"/>
      <c r="J36" s="193"/>
      <c r="K36" s="193"/>
      <c r="L36" s="193"/>
      <c r="M36" s="193"/>
      <c r="N36" s="192"/>
      <c r="O36" s="192"/>
      <c r="P36" s="194"/>
      <c r="Q36" s="187"/>
    </row>
    <row r="37" customFormat="false" ht="11.25" hidden="false" customHeight="true" outlineLevel="0" collapsed="false">
      <c r="B37" s="195" t="s">
        <v>37</v>
      </c>
      <c r="C37" s="189" t="n">
        <f aca="false">C54</f>
        <v>38296760.56</v>
      </c>
      <c r="D37" s="190" t="s">
        <v>38</v>
      </c>
      <c r="E37" s="196"/>
      <c r="F37" s="196"/>
      <c r="G37" s="192"/>
      <c r="H37" s="192"/>
      <c r="I37" s="193"/>
      <c r="J37" s="193"/>
      <c r="K37" s="193"/>
      <c r="L37" s="193"/>
      <c r="M37" s="197"/>
      <c r="N37" s="198"/>
      <c r="O37" s="198"/>
      <c r="P37" s="194"/>
      <c r="Q37" s="114"/>
    </row>
    <row r="38" customFormat="false" ht="22.5" hidden="false" customHeight="true" outlineLevel="0" collapsed="false">
      <c r="B38" s="199" t="s">
        <v>39</v>
      </c>
      <c r="C38" s="200" t="n">
        <f aca="false">C35-C36-C37</f>
        <v>24568371213.98</v>
      </c>
      <c r="D38" s="201" t="s">
        <v>38</v>
      </c>
      <c r="E38" s="202"/>
      <c r="F38" s="202"/>
      <c r="G38" s="202"/>
      <c r="H38" s="185"/>
      <c r="I38" s="185"/>
      <c r="J38" s="185"/>
      <c r="K38" s="185"/>
      <c r="L38" s="185"/>
      <c r="M38" s="203"/>
      <c r="N38" s="203"/>
      <c r="O38" s="185"/>
      <c r="P38" s="186"/>
      <c r="Q38" s="114"/>
    </row>
    <row r="39" customFormat="false" ht="12.75" hidden="false" customHeight="false" outlineLevel="0" collapsed="false">
      <c r="B39" s="204" t="s">
        <v>69</v>
      </c>
      <c r="C39" s="205" t="n">
        <f aca="false">O32+P32</f>
        <v>1134213113.73</v>
      </c>
      <c r="D39" s="206" t="n">
        <f aca="false">SUM(C39/C38)*100/100</f>
        <v>0.0461655802841584</v>
      </c>
      <c r="E39" s="207"/>
      <c r="F39" s="207"/>
      <c r="G39" s="207"/>
      <c r="H39" s="208"/>
      <c r="I39" s="208"/>
      <c r="J39" s="208"/>
      <c r="K39" s="208"/>
      <c r="L39" s="208"/>
      <c r="M39" s="208"/>
      <c r="N39" s="208"/>
      <c r="O39" s="208"/>
      <c r="P39" s="209"/>
      <c r="Q39" s="114"/>
    </row>
    <row r="40" customFormat="false" ht="11.25" hidden="false" customHeight="true" outlineLevel="0" collapsed="false">
      <c r="B40" s="173" t="s">
        <v>70</v>
      </c>
      <c r="C40" s="182" t="n">
        <f aca="false">C38*6%</f>
        <v>1474102272.8388</v>
      </c>
      <c r="D40" s="210" t="n">
        <v>6</v>
      </c>
      <c r="E40" s="211"/>
      <c r="F40" s="211"/>
      <c r="G40" s="211"/>
      <c r="H40" s="212"/>
      <c r="I40" s="213"/>
      <c r="J40" s="213"/>
      <c r="K40" s="213"/>
      <c r="L40" s="213"/>
      <c r="M40" s="213"/>
      <c r="N40" s="213"/>
      <c r="O40" s="213"/>
      <c r="P40" s="214"/>
      <c r="Q40" s="114"/>
    </row>
    <row r="41" customFormat="false" ht="11.25" hidden="false" customHeight="true" outlineLevel="0" collapsed="false">
      <c r="B41" s="173" t="s">
        <v>71</v>
      </c>
      <c r="C41" s="182" t="n">
        <f aca="false">C38*5.7%-0.01</f>
        <v>1400397159.18686</v>
      </c>
      <c r="D41" s="210" t="n">
        <v>5.7</v>
      </c>
      <c r="E41" s="211"/>
      <c r="F41" s="211"/>
      <c r="G41" s="211"/>
      <c r="H41" s="213"/>
      <c r="I41" s="213"/>
      <c r="J41" s="213"/>
      <c r="K41" s="213"/>
      <c r="L41" s="213"/>
      <c r="M41" s="213"/>
      <c r="N41" s="213"/>
      <c r="O41" s="213"/>
      <c r="P41" s="214"/>
      <c r="Q41" s="114"/>
    </row>
    <row r="42" customFormat="false" ht="11.25" hidden="false" customHeight="true" outlineLevel="0" collapsed="false">
      <c r="B42" s="173" t="s">
        <v>72</v>
      </c>
      <c r="C42" s="215" t="n">
        <f aca="false">C38*5.4%</f>
        <v>1326692045.55492</v>
      </c>
      <c r="D42" s="210" t="n">
        <v>5.4</v>
      </c>
      <c r="E42" s="211"/>
      <c r="F42" s="211"/>
      <c r="G42" s="211"/>
      <c r="H42" s="213"/>
      <c r="I42" s="213"/>
      <c r="J42" s="213"/>
      <c r="K42" s="213"/>
      <c r="L42" s="213"/>
      <c r="M42" s="213"/>
      <c r="N42" s="213"/>
      <c r="O42" s="213"/>
      <c r="P42" s="214"/>
      <c r="Q42" s="114"/>
      <c r="R42" s="78" t="n">
        <v>1190.95</v>
      </c>
    </row>
    <row r="43" s="216" customFormat="true" ht="11.25" hidden="false" customHeight="true" outlineLevel="0" collapsed="false">
      <c r="B43" s="217" t="s">
        <v>73</v>
      </c>
      <c r="C43" s="218"/>
      <c r="D43" s="219"/>
      <c r="E43" s="219"/>
      <c r="F43" s="219"/>
      <c r="G43" s="219"/>
      <c r="H43" s="219"/>
      <c r="I43" s="219"/>
      <c r="J43" s="219"/>
      <c r="K43" s="219"/>
      <c r="L43" s="219"/>
      <c r="M43" s="219"/>
      <c r="N43" s="219"/>
      <c r="O43" s="219"/>
      <c r="P43" s="220"/>
      <c r="Q43" s="114"/>
      <c r="R43" s="221" t="n">
        <v>45258.19</v>
      </c>
    </row>
    <row r="44" s="216" customFormat="true" ht="10.5" hidden="false" customHeight="true" outlineLevel="0" collapsed="false">
      <c r="B44" s="222" t="s">
        <v>74</v>
      </c>
      <c r="C44" s="222"/>
      <c r="D44" s="223"/>
      <c r="E44" s="223"/>
      <c r="F44" s="223"/>
      <c r="G44" s="223"/>
      <c r="H44" s="223"/>
      <c r="I44" s="223"/>
      <c r="J44" s="223"/>
      <c r="K44" s="223"/>
      <c r="L44" s="223"/>
      <c r="M44" s="223"/>
      <c r="N44" s="223"/>
      <c r="O44" s="223"/>
      <c r="P44" s="224"/>
      <c r="Q44" s="114"/>
      <c r="R44" s="221"/>
    </row>
    <row r="45" s="216" customFormat="true" ht="11.25" hidden="false" customHeight="true" outlineLevel="0" collapsed="false">
      <c r="B45" s="222" t="s">
        <v>75</v>
      </c>
      <c r="C45" s="222"/>
      <c r="D45" s="223"/>
      <c r="E45" s="223"/>
      <c r="F45" s="225"/>
      <c r="G45" s="76"/>
      <c r="H45" s="76"/>
      <c r="I45" s="76"/>
      <c r="J45" s="76"/>
      <c r="K45" s="76"/>
      <c r="L45" s="76"/>
      <c r="M45" s="76"/>
      <c r="N45" s="76"/>
      <c r="O45" s="76"/>
      <c r="P45" s="76"/>
      <c r="Q45" s="77"/>
      <c r="R45" s="221"/>
    </row>
    <row r="46" s="216" customFormat="true" ht="11.25" hidden="false" customHeight="true" outlineLevel="0" collapsed="false">
      <c r="B46" s="222"/>
      <c r="C46" s="222"/>
      <c r="D46" s="223"/>
      <c r="E46" s="223"/>
      <c r="F46" s="225"/>
      <c r="G46" s="76"/>
      <c r="H46" s="76"/>
      <c r="I46" s="76"/>
      <c r="J46" s="76"/>
      <c r="K46" s="76"/>
      <c r="L46" s="76"/>
      <c r="M46" s="76"/>
      <c r="N46" s="76"/>
      <c r="O46" s="76"/>
      <c r="P46" s="76"/>
      <c r="Q46" s="77"/>
      <c r="R46" s="221"/>
    </row>
    <row r="47" customFormat="false" ht="22.5" hidden="false" customHeight="true" outlineLevel="0" collapsed="false">
      <c r="B47" s="226" t="s">
        <v>76</v>
      </c>
      <c r="C47" s="226"/>
      <c r="D47" s="227"/>
      <c r="E47" s="227"/>
    </row>
    <row r="48" customFormat="false" ht="15" hidden="false" customHeight="false" outlineLevel="0" collapsed="false">
      <c r="C48" s="228"/>
      <c r="D48" s="228"/>
      <c r="E48" s="228"/>
      <c r="F48" s="228"/>
      <c r="G48" s="228"/>
      <c r="H48" s="228"/>
      <c r="I48" s="228"/>
      <c r="J48" s="228"/>
      <c r="K48" s="228"/>
      <c r="L48" s="228"/>
      <c r="M48" s="228"/>
      <c r="N48" s="228"/>
      <c r="O48" s="77"/>
    </row>
    <row r="49" customFormat="false" ht="12.75" hidden="false" customHeight="false" outlineLevel="0" collapsed="false">
      <c r="C49" s="78"/>
      <c r="D49" s="78"/>
      <c r="E49" s="78"/>
      <c r="F49" s="78"/>
      <c r="G49" s="229"/>
      <c r="H49" s="229"/>
      <c r="I49" s="229"/>
      <c r="J49" s="229"/>
      <c r="K49" s="229"/>
      <c r="L49" s="229"/>
      <c r="M49" s="229"/>
      <c r="N49" s="229"/>
    </row>
    <row r="50" customFormat="false" ht="15.75" hidden="false" customHeight="false" outlineLevel="0" collapsed="false">
      <c r="B50" s="230" t="s">
        <v>77</v>
      </c>
      <c r="C50" s="228"/>
      <c r="D50" s="228"/>
      <c r="E50" s="228"/>
      <c r="F50" s="228"/>
      <c r="G50" s="231"/>
      <c r="H50" s="231"/>
      <c r="I50" s="231"/>
      <c r="J50" s="231"/>
      <c r="K50" s="231"/>
      <c r="L50" s="231"/>
      <c r="M50" s="231"/>
      <c r="N50" s="231"/>
    </row>
    <row r="51" customFormat="false" ht="31.5" hidden="false" customHeight="true" outlineLevel="0" collapsed="false">
      <c r="B51" s="232" t="s">
        <v>78</v>
      </c>
      <c r="C51" s="233" t="n">
        <v>24677985404.16</v>
      </c>
      <c r="D51" s="234"/>
      <c r="E51" s="234"/>
      <c r="G51" s="221"/>
      <c r="H51" s="221"/>
      <c r="I51" s="221"/>
      <c r="J51" s="221"/>
      <c r="K51" s="221"/>
      <c r="L51" s="221"/>
      <c r="M51" s="221"/>
      <c r="N51" s="221"/>
    </row>
    <row r="52" customFormat="false" ht="21.75" hidden="false" customHeight="false" outlineLevel="0" collapsed="false">
      <c r="B52" s="235" t="s">
        <v>79</v>
      </c>
      <c r="C52" s="236" t="n">
        <v>71317429.62</v>
      </c>
      <c r="D52" s="234"/>
      <c r="E52" s="234"/>
      <c r="F52" s="78"/>
      <c r="G52" s="216"/>
      <c r="H52" s="216"/>
      <c r="I52" s="216"/>
      <c r="J52" s="216"/>
      <c r="K52" s="216"/>
      <c r="L52" s="216"/>
      <c r="M52" s="216"/>
      <c r="N52" s="216"/>
    </row>
    <row r="53" customFormat="false" ht="21.75" hidden="false" customHeight="false" outlineLevel="0" collapsed="false">
      <c r="B53" s="237" t="s">
        <v>80</v>
      </c>
      <c r="C53" s="238" t="n">
        <f aca="false">C51-C52</f>
        <v>24606667974.54</v>
      </c>
      <c r="D53" s="234"/>
      <c r="E53" s="234"/>
      <c r="F53" s="78"/>
    </row>
    <row r="54" customFormat="false" ht="21.75" hidden="false" customHeight="false" outlineLevel="0" collapsed="false">
      <c r="B54" s="235" t="s">
        <v>81</v>
      </c>
      <c r="C54" s="236" t="n">
        <v>38296760.56</v>
      </c>
      <c r="D54" s="234"/>
      <c r="E54" s="234"/>
      <c r="F54" s="78"/>
    </row>
    <row r="55" s="127" customFormat="true" ht="21.75" hidden="false" customHeight="false" outlineLevel="0" collapsed="false">
      <c r="B55" s="237" t="s">
        <v>82</v>
      </c>
      <c r="C55" s="238" t="n">
        <f aca="false">C53-C54</f>
        <v>24568371213.98</v>
      </c>
      <c r="D55" s="239"/>
      <c r="E55" s="239"/>
      <c r="F55" s="240"/>
      <c r="Q55" s="135"/>
      <c r="R55" s="240"/>
    </row>
    <row r="56" customFormat="false" ht="15" hidden="false" customHeight="false" outlineLevel="0" collapsed="false">
      <c r="B56" s="241" t="n">
        <v>45554</v>
      </c>
      <c r="C56" s="241"/>
      <c r="D56" s="242"/>
      <c r="E56" s="242"/>
      <c r="F56" s="78"/>
    </row>
    <row r="57" customFormat="false" ht="15" hidden="false" customHeight="true" outlineLevel="0" collapsed="false">
      <c r="B57" s="243" t="s">
        <v>83</v>
      </c>
      <c r="C57" s="243"/>
      <c r="D57" s="243"/>
      <c r="E57" s="243"/>
      <c r="F57" s="78"/>
    </row>
    <row r="58" customFormat="false" ht="12.75" hidden="false" customHeight="false" outlineLevel="0" collapsed="false">
      <c r="B58" s="244"/>
      <c r="F58" s="78"/>
    </row>
    <row r="59" customFormat="false" ht="12.75" hidden="false" customHeight="false" outlineLevel="0" collapsed="false">
      <c r="B59" s="245"/>
      <c r="C59" s="78"/>
      <c r="D59" s="78"/>
      <c r="E59" s="78"/>
      <c r="F59" s="78"/>
      <c r="G59" s="78"/>
      <c r="H59" s="78"/>
      <c r="I59" s="78"/>
      <c r="J59" s="78"/>
      <c r="K59" s="78"/>
      <c r="L59" s="78"/>
      <c r="M59" s="78"/>
      <c r="N59" s="78"/>
    </row>
    <row r="60" s="78" customFormat="true" ht="12.75" hidden="false" customHeight="false" outlineLevel="0" collapsed="false">
      <c r="B60" s="245"/>
      <c r="Q60" s="77"/>
    </row>
    <row r="61" customFormat="false" ht="12.75" hidden="false" customHeight="false" outlineLevel="0" collapsed="false">
      <c r="B61" s="244"/>
      <c r="C61" s="78"/>
      <c r="D61" s="78"/>
      <c r="E61" s="78"/>
      <c r="F61" s="78"/>
      <c r="G61" s="78"/>
      <c r="H61" s="78"/>
      <c r="I61" s="78"/>
      <c r="J61" s="78"/>
      <c r="K61" s="78"/>
      <c r="L61" s="78"/>
      <c r="M61" s="78"/>
      <c r="N61" s="78"/>
    </row>
    <row r="62" customFormat="false" ht="12.75" hidden="false" customHeight="false" outlineLevel="0" collapsed="false">
      <c r="C62" s="245"/>
      <c r="D62" s="78"/>
      <c r="E62" s="78"/>
      <c r="F62" s="78"/>
      <c r="G62" s="78"/>
      <c r="H62" s="78"/>
      <c r="I62" s="78"/>
      <c r="J62" s="78"/>
      <c r="K62" s="78"/>
      <c r="L62" s="78"/>
      <c r="M62" s="78"/>
      <c r="N62" s="78"/>
      <c r="O62" s="78"/>
      <c r="P62" s="78"/>
      <c r="Q62" s="78"/>
      <c r="R62" s="77"/>
      <c r="S62" s="78"/>
    </row>
    <row r="63" customFormat="false" ht="12.75" hidden="false" customHeight="false" outlineLevel="0" collapsed="false">
      <c r="C63" s="245"/>
      <c r="D63" s="245"/>
      <c r="E63" s="245"/>
      <c r="F63" s="245"/>
      <c r="G63" s="245"/>
      <c r="H63" s="245"/>
      <c r="I63" s="245"/>
      <c r="J63" s="245"/>
      <c r="K63" s="245"/>
      <c r="L63" s="245"/>
      <c r="M63" s="245"/>
      <c r="N63" s="245"/>
      <c r="O63" s="245"/>
      <c r="P63" s="245"/>
      <c r="Q63" s="78"/>
      <c r="R63" s="77" t="n">
        <v>0</v>
      </c>
      <c r="S63" s="78"/>
    </row>
    <row r="64" customFormat="false" ht="12.75" hidden="false" customHeight="false" outlineLevel="0" collapsed="false">
      <c r="C64" s="78"/>
      <c r="D64" s="78"/>
      <c r="E64" s="78"/>
      <c r="F64" s="78"/>
      <c r="G64" s="78"/>
      <c r="H64" s="78"/>
      <c r="I64" s="78"/>
      <c r="J64" s="78"/>
      <c r="K64" s="78"/>
      <c r="L64" s="78"/>
      <c r="M64" s="78"/>
      <c r="N64" s="78"/>
      <c r="O64" s="78"/>
      <c r="P64" s="78"/>
      <c r="Q64" s="78"/>
      <c r="R64" s="77"/>
      <c r="S64" s="78"/>
    </row>
    <row r="65" customFormat="false" ht="12.75" hidden="false" customHeight="false" outlineLevel="0" collapsed="false">
      <c r="C65" s="78"/>
      <c r="D65" s="78"/>
      <c r="E65" s="78"/>
      <c r="F65" s="78"/>
      <c r="G65" s="78"/>
      <c r="H65" s="78"/>
      <c r="I65" s="78"/>
      <c r="J65" s="78"/>
      <c r="K65" s="78"/>
      <c r="L65" s="78"/>
      <c r="M65" s="78"/>
      <c r="N65" s="78"/>
      <c r="O65" s="78"/>
      <c r="P65" s="78"/>
      <c r="Q65" s="78"/>
      <c r="R65" s="77"/>
      <c r="S65" s="78"/>
    </row>
    <row r="66" customFormat="false" ht="12.75" hidden="false" customHeight="false" outlineLevel="0" collapsed="false">
      <c r="C66" s="78"/>
      <c r="D66" s="78"/>
      <c r="E66" s="126"/>
      <c r="F66" s="126"/>
      <c r="G66" s="126"/>
      <c r="H66" s="126"/>
      <c r="I66" s="126"/>
      <c r="J66" s="126"/>
      <c r="K66" s="126"/>
      <c r="L66" s="126"/>
      <c r="M66" s="126"/>
      <c r="N66" s="126"/>
      <c r="O66" s="126"/>
      <c r="P66" s="126"/>
      <c r="Q66" s="78"/>
      <c r="R66" s="77"/>
      <c r="S66" s="78"/>
    </row>
    <row r="67" customFormat="false" ht="12.75" hidden="false" customHeight="false" outlineLevel="0" collapsed="false">
      <c r="C67" s="78"/>
      <c r="D67" s="78"/>
      <c r="E67" s="78"/>
      <c r="F67" s="78"/>
      <c r="G67" s="78"/>
      <c r="H67" s="78"/>
      <c r="I67" s="78"/>
      <c r="J67" s="78"/>
      <c r="K67" s="78"/>
      <c r="L67" s="78"/>
      <c r="M67" s="78"/>
      <c r="N67" s="78"/>
      <c r="O67" s="78"/>
      <c r="P67" s="78"/>
      <c r="Q67" s="78"/>
      <c r="R67" s="77"/>
      <c r="S67" s="78"/>
    </row>
    <row r="68" customFormat="false" ht="12.75" hidden="false" customHeight="false" outlineLevel="0" collapsed="false">
      <c r="C68" s="78"/>
      <c r="D68" s="78"/>
      <c r="E68" s="78"/>
      <c r="F68" s="78"/>
      <c r="G68" s="78"/>
      <c r="H68" s="78"/>
      <c r="I68" s="78"/>
      <c r="J68" s="78"/>
      <c r="K68" s="78"/>
      <c r="L68" s="78"/>
      <c r="M68" s="78"/>
      <c r="N68" s="78"/>
      <c r="O68" s="78"/>
      <c r="P68" s="78"/>
      <c r="Q68" s="78"/>
      <c r="R68" s="77"/>
      <c r="S68" s="78"/>
    </row>
    <row r="69" customFormat="false" ht="12.75" hidden="false" customHeight="false" outlineLevel="0" collapsed="false">
      <c r="C69" s="240"/>
      <c r="D69" s="240"/>
      <c r="E69" s="240"/>
      <c r="F69" s="240"/>
      <c r="G69" s="240"/>
      <c r="H69" s="240"/>
      <c r="I69" s="240"/>
      <c r="J69" s="240"/>
      <c r="K69" s="240"/>
      <c r="L69" s="240"/>
      <c r="M69" s="240"/>
      <c r="N69" s="240"/>
      <c r="O69" s="240"/>
      <c r="P69" s="240"/>
      <c r="Q69" s="78"/>
      <c r="R69" s="77"/>
      <c r="S69" s="78"/>
    </row>
    <row r="74" customFormat="false" ht="12.75" hidden="false" customHeight="false" outlineLevel="0" collapsed="false">
      <c r="C74" s="78"/>
      <c r="D74" s="78"/>
      <c r="E74" s="78"/>
      <c r="F74" s="78"/>
      <c r="G74" s="78"/>
      <c r="H74" s="78"/>
      <c r="I74" s="78"/>
      <c r="J74" s="78"/>
    </row>
    <row r="75" customFormat="false" ht="12.75" hidden="false" customHeight="false" outlineLevel="0" collapsed="false">
      <c r="C75" s="78"/>
      <c r="D75" s="78"/>
      <c r="E75" s="78"/>
      <c r="F75" s="78"/>
      <c r="G75" s="78"/>
      <c r="H75" s="78"/>
      <c r="I75" s="78"/>
      <c r="J75" s="78"/>
    </row>
    <row r="76" customFormat="false" ht="12.75" hidden="false" customHeight="false" outlineLevel="0" collapsed="false">
      <c r="C76" s="78"/>
      <c r="D76" s="78"/>
      <c r="E76" s="78"/>
      <c r="F76" s="78"/>
      <c r="G76" s="78"/>
      <c r="H76" s="78"/>
      <c r="I76" s="78"/>
      <c r="J76" s="78"/>
    </row>
    <row r="77" customFormat="false" ht="12.75" hidden="false" customHeight="false" outlineLevel="0" collapsed="false">
      <c r="C77" s="168"/>
      <c r="D77" s="168"/>
      <c r="E77" s="168"/>
      <c r="F77" s="168"/>
      <c r="G77" s="168"/>
      <c r="H77" s="168"/>
      <c r="I77" s="168"/>
      <c r="J77" s="168"/>
      <c r="K77" s="168"/>
      <c r="L77" s="168"/>
      <c r="M77" s="168"/>
      <c r="N77" s="168"/>
      <c r="O77" s="168"/>
    </row>
    <row r="78" customFormat="false" ht="12.75" hidden="false" customHeight="false" outlineLevel="0" collapsed="false">
      <c r="C78" s="126"/>
      <c r="D78" s="126"/>
      <c r="E78" s="126"/>
      <c r="F78" s="126"/>
      <c r="G78" s="126"/>
      <c r="H78" s="126"/>
      <c r="I78" s="126"/>
      <c r="J78" s="126"/>
      <c r="K78" s="126"/>
      <c r="L78" s="126"/>
      <c r="M78" s="126"/>
      <c r="N78" s="126"/>
      <c r="O78" s="126"/>
      <c r="P78" s="126"/>
    </row>
    <row r="80" customFormat="false" ht="12.75" hidden="false" customHeight="false" outlineLevel="0" collapsed="false">
      <c r="C80" s="78"/>
      <c r="D80" s="78"/>
      <c r="E80" s="78"/>
      <c r="F80" s="78"/>
      <c r="G80" s="78"/>
      <c r="H80" s="78"/>
      <c r="I80" s="78"/>
      <c r="J80" s="78"/>
    </row>
    <row r="81" customFormat="false" ht="12.75" hidden="false" customHeight="false" outlineLevel="0" collapsed="false">
      <c r="C81" s="78"/>
      <c r="D81" s="78"/>
      <c r="E81" s="78"/>
      <c r="F81" s="78"/>
      <c r="G81" s="78"/>
      <c r="H81" s="78"/>
      <c r="I81" s="78"/>
      <c r="J81" s="78"/>
    </row>
    <row r="82" customFormat="false" ht="12.75" hidden="false" customHeight="false" outlineLevel="0" collapsed="false">
      <c r="C82" s="78"/>
      <c r="D82" s="78"/>
      <c r="E82" s="78"/>
      <c r="F82" s="78"/>
      <c r="G82" s="78"/>
      <c r="H82" s="78"/>
      <c r="I82" s="78"/>
      <c r="J82" s="78"/>
    </row>
    <row r="83" customFormat="false" ht="12.75" hidden="false" customHeight="false" outlineLevel="0" collapsed="false">
      <c r="C83" s="78"/>
      <c r="D83" s="78"/>
      <c r="E83" s="78"/>
      <c r="F83" s="78"/>
      <c r="G83" s="78"/>
      <c r="H83" s="78"/>
      <c r="I83" s="78"/>
      <c r="J83" s="78"/>
    </row>
    <row r="84" customFormat="false" ht="12.75" hidden="false" customHeight="false" outlineLevel="0" collapsed="false">
      <c r="C84" s="78"/>
      <c r="D84" s="78"/>
      <c r="E84" s="78"/>
      <c r="F84" s="78"/>
      <c r="G84" s="78"/>
      <c r="H84" s="78"/>
      <c r="I84" s="78"/>
      <c r="J84" s="78"/>
    </row>
    <row r="85" customFormat="false" ht="12.75" hidden="false" customHeight="false" outlineLevel="0" collapsed="false">
      <c r="C85" s="78"/>
      <c r="D85" s="78"/>
      <c r="E85" s="78"/>
      <c r="F85" s="78"/>
      <c r="G85" s="78"/>
      <c r="H85" s="78"/>
      <c r="I85" s="78"/>
      <c r="J85" s="78"/>
    </row>
    <row r="86" customFormat="false" ht="12.75" hidden="false" customHeight="false" outlineLevel="0" collapsed="false">
      <c r="C86" s="78"/>
      <c r="D86" s="78"/>
      <c r="E86" s="78"/>
      <c r="F86" s="78"/>
      <c r="G86" s="78"/>
      <c r="H86" s="78"/>
      <c r="I86" s="78"/>
      <c r="J86" s="78"/>
    </row>
    <row r="87" customFormat="false" ht="12.75" hidden="false" customHeight="false" outlineLevel="0" collapsed="false">
      <c r="C87" s="78"/>
      <c r="D87" s="78"/>
      <c r="E87" s="78"/>
      <c r="F87" s="78"/>
      <c r="G87" s="78"/>
      <c r="H87" s="78"/>
      <c r="I87" s="78"/>
      <c r="J87" s="78"/>
    </row>
    <row r="88" customFormat="false" ht="12.75" hidden="false" customHeight="false" outlineLevel="0" collapsed="false">
      <c r="C88" s="78"/>
      <c r="D88" s="78"/>
      <c r="E88" s="78"/>
      <c r="F88" s="78"/>
      <c r="G88" s="78"/>
      <c r="H88" s="78"/>
      <c r="I88" s="78"/>
      <c r="J88" s="78"/>
    </row>
    <row r="89" customFormat="false" ht="12.75" hidden="false" customHeight="false" outlineLevel="0" collapsed="false">
      <c r="C89" s="78"/>
      <c r="D89" s="78"/>
      <c r="E89" s="78"/>
      <c r="F89" s="78"/>
      <c r="G89" s="78"/>
      <c r="H89" s="78"/>
      <c r="I89" s="78"/>
      <c r="J89" s="78"/>
    </row>
    <row r="90" customFormat="false" ht="12.75" hidden="false" customHeight="false" outlineLevel="0" collapsed="false">
      <c r="C90" s="78"/>
      <c r="D90" s="78"/>
      <c r="E90" s="78"/>
      <c r="F90" s="78"/>
      <c r="G90" s="78"/>
      <c r="H90" s="78"/>
      <c r="I90" s="78"/>
      <c r="J90" s="78"/>
    </row>
    <row r="91" customFormat="false" ht="12.75" hidden="false" customHeight="false" outlineLevel="0" collapsed="false">
      <c r="C91" s="78"/>
      <c r="D91" s="78"/>
      <c r="E91" s="78"/>
      <c r="F91" s="78"/>
      <c r="G91" s="78"/>
      <c r="H91" s="78"/>
      <c r="I91" s="78"/>
      <c r="J91" s="78"/>
    </row>
    <row r="92" customFormat="false" ht="12.75" hidden="false" customHeight="false" outlineLevel="0" collapsed="false">
      <c r="C92" s="78"/>
      <c r="D92" s="78"/>
      <c r="E92" s="78"/>
      <c r="F92" s="78"/>
      <c r="G92" s="78"/>
      <c r="H92" s="78"/>
      <c r="I92" s="78"/>
      <c r="J92" s="78"/>
    </row>
    <row r="93" customFormat="false" ht="12.75" hidden="false" customHeight="false" outlineLevel="0" collapsed="false">
      <c r="C93" s="78"/>
      <c r="D93" s="78"/>
      <c r="E93" s="78"/>
      <c r="F93" s="78"/>
      <c r="G93" s="78"/>
      <c r="H93" s="78"/>
      <c r="I93" s="78"/>
      <c r="J93" s="78"/>
    </row>
    <row r="94" customFormat="false" ht="12.75" hidden="false" customHeight="false" outlineLevel="0" collapsed="false">
      <c r="C94" s="78"/>
      <c r="D94" s="78"/>
      <c r="E94" s="78"/>
      <c r="F94" s="78"/>
      <c r="G94" s="78"/>
      <c r="H94" s="78"/>
      <c r="I94" s="78"/>
      <c r="J94" s="78"/>
    </row>
    <row r="95" customFormat="false" ht="12.75" hidden="false" customHeight="false" outlineLevel="0" collapsed="false">
      <c r="C95" s="78"/>
      <c r="D95" s="78"/>
      <c r="E95" s="78"/>
      <c r="F95" s="78"/>
      <c r="G95" s="78"/>
      <c r="H95" s="78"/>
      <c r="I95" s="78"/>
      <c r="J95" s="78"/>
    </row>
    <row r="96" customFormat="false" ht="12.75" hidden="false" customHeight="false" outlineLevel="0" collapsed="false">
      <c r="C96" s="78"/>
      <c r="D96" s="78"/>
      <c r="E96" s="78"/>
      <c r="F96" s="78"/>
      <c r="G96" s="78"/>
      <c r="H96" s="78"/>
      <c r="I96" s="78"/>
      <c r="J96" s="78"/>
    </row>
  </sheetData>
  <mergeCells count="10">
    <mergeCell ref="A6:P6"/>
    <mergeCell ref="A7:P7"/>
    <mergeCell ref="C8:Q8"/>
    <mergeCell ref="A9:P9"/>
    <mergeCell ref="A10:P10"/>
    <mergeCell ref="P15:P16"/>
    <mergeCell ref="O16:O17"/>
    <mergeCell ref="D34:E34"/>
    <mergeCell ref="B56:C56"/>
    <mergeCell ref="B57:E57"/>
  </mergeCells>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5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5625" defaultRowHeight="15" zeroHeight="false" outlineLevelRow="0" outlineLevelCol="0"/>
  <cols>
    <col collapsed="false" customWidth="true" hidden="false" outlineLevel="0" max="1" min="1" style="246" width="66"/>
    <col collapsed="false" customWidth="true" hidden="false" outlineLevel="0" max="16" min="2" style="246" width="20.86"/>
    <col collapsed="false" customWidth="true" hidden="true" outlineLevel="0" max="17" min="17" style="246" width="11.52"/>
    <col collapsed="false" customWidth="true" hidden="false" outlineLevel="0" max="18" min="18" style="246" width="14.01"/>
    <col collapsed="false" customWidth="false" hidden="false" outlineLevel="0" max="256" min="19" style="246" width="9.14"/>
    <col collapsed="false" customWidth="true" hidden="false" outlineLevel="0" max="257" min="257" style="246" width="66"/>
    <col collapsed="false" customWidth="true" hidden="false" outlineLevel="0" max="272" min="258" style="246" width="20.86"/>
    <col collapsed="false" customWidth="true" hidden="true" outlineLevel="0" max="273" min="273" style="246" width="11.52"/>
    <col collapsed="false" customWidth="true" hidden="false" outlineLevel="0" max="274" min="274" style="246" width="14.01"/>
    <col collapsed="false" customWidth="false" hidden="false" outlineLevel="0" max="512" min="275" style="246" width="9.14"/>
    <col collapsed="false" customWidth="true" hidden="false" outlineLevel="0" max="513" min="513" style="246" width="66"/>
    <col collapsed="false" customWidth="true" hidden="false" outlineLevel="0" max="528" min="514" style="246" width="20.86"/>
    <col collapsed="false" customWidth="true" hidden="true" outlineLevel="0" max="529" min="529" style="246" width="11.52"/>
    <col collapsed="false" customWidth="true" hidden="false" outlineLevel="0" max="530" min="530" style="246" width="14.01"/>
    <col collapsed="false" customWidth="false" hidden="false" outlineLevel="0" max="768" min="531" style="246" width="9.14"/>
    <col collapsed="false" customWidth="true" hidden="false" outlineLevel="0" max="769" min="769" style="246" width="66"/>
    <col collapsed="false" customWidth="true" hidden="false" outlineLevel="0" max="784" min="770" style="246" width="20.86"/>
    <col collapsed="false" customWidth="true" hidden="true" outlineLevel="0" max="785" min="785" style="246" width="11.52"/>
    <col collapsed="false" customWidth="true" hidden="false" outlineLevel="0" max="786" min="786" style="246" width="14.01"/>
    <col collapsed="false" customWidth="false" hidden="false" outlineLevel="0" max="1024" min="787" style="246" width="9.14"/>
  </cols>
  <sheetData>
    <row r="1" customFormat="false" ht="15" hidden="false" customHeight="true" outlineLevel="0" collapsed="false">
      <c r="B1" s="247" t="s">
        <v>84</v>
      </c>
      <c r="C1" s="247"/>
      <c r="D1" s="247"/>
      <c r="E1" s="247"/>
      <c r="F1" s="247"/>
      <c r="G1" s="247"/>
      <c r="H1" s="247"/>
      <c r="I1" s="247"/>
      <c r="J1" s="247"/>
      <c r="K1" s="247"/>
      <c r="L1" s="247"/>
      <c r="M1" s="247"/>
      <c r="N1" s="247"/>
      <c r="O1" s="247"/>
      <c r="P1" s="248"/>
      <c r="Q1" s="248"/>
    </row>
    <row r="2" customFormat="false" ht="15" hidden="false" customHeight="true" outlineLevel="0" collapsed="false">
      <c r="B2" s="249" t="s">
        <v>24</v>
      </c>
      <c r="C2" s="249"/>
      <c r="D2" s="249"/>
      <c r="E2" s="249"/>
      <c r="F2" s="249"/>
      <c r="G2" s="249"/>
      <c r="H2" s="249"/>
      <c r="I2" s="249"/>
      <c r="J2" s="249"/>
      <c r="K2" s="249"/>
      <c r="L2" s="249"/>
      <c r="M2" s="249"/>
      <c r="N2" s="249"/>
      <c r="O2" s="249"/>
      <c r="P2" s="248"/>
      <c r="Q2" s="248"/>
    </row>
    <row r="3" customFormat="false" ht="15" hidden="false" customHeight="true" outlineLevel="0" collapsed="false">
      <c r="B3" s="250" t="s">
        <v>85</v>
      </c>
      <c r="C3" s="250"/>
      <c r="D3" s="250"/>
      <c r="E3" s="250"/>
      <c r="F3" s="250"/>
      <c r="G3" s="250"/>
      <c r="H3" s="250"/>
      <c r="I3" s="250"/>
      <c r="J3" s="250"/>
      <c r="K3" s="250"/>
      <c r="L3" s="250"/>
      <c r="M3" s="250"/>
      <c r="N3" s="250"/>
      <c r="O3" s="250"/>
      <c r="P3" s="248"/>
      <c r="Q3" s="248"/>
    </row>
    <row r="4" customFormat="false" ht="15" hidden="false" customHeight="true" outlineLevel="0" collapsed="false">
      <c r="A4" s="248"/>
      <c r="B4" s="251" t="s">
        <v>24</v>
      </c>
      <c r="C4" s="251"/>
      <c r="D4" s="251"/>
      <c r="E4" s="251"/>
      <c r="F4" s="251"/>
      <c r="G4" s="251"/>
      <c r="H4" s="251"/>
      <c r="I4" s="251"/>
      <c r="J4" s="251"/>
      <c r="K4" s="251"/>
      <c r="L4" s="251"/>
      <c r="M4" s="251"/>
      <c r="N4" s="251"/>
      <c r="O4" s="251"/>
      <c r="P4" s="251"/>
      <c r="Q4" s="251"/>
    </row>
    <row r="5" customFormat="false" ht="15" hidden="false" customHeight="true" outlineLevel="0" collapsed="false">
      <c r="A5" s="248"/>
      <c r="B5" s="252" t="s">
        <v>86</v>
      </c>
      <c r="C5" s="252"/>
      <c r="D5" s="252"/>
      <c r="E5" s="252"/>
      <c r="F5" s="252"/>
      <c r="G5" s="252"/>
      <c r="H5" s="252"/>
      <c r="I5" s="252"/>
      <c r="J5" s="252"/>
      <c r="K5" s="252"/>
      <c r="L5" s="252"/>
      <c r="M5" s="252"/>
      <c r="N5" s="252"/>
      <c r="O5" s="253" t="s">
        <v>87</v>
      </c>
      <c r="P5" s="253" t="s">
        <v>88</v>
      </c>
    </row>
    <row r="6" customFormat="false" ht="15" hidden="false" customHeight="true" outlineLevel="0" collapsed="false">
      <c r="A6" s="248"/>
      <c r="B6" s="252" t="s">
        <v>89</v>
      </c>
      <c r="C6" s="252"/>
      <c r="D6" s="252"/>
      <c r="E6" s="252"/>
      <c r="F6" s="252"/>
      <c r="G6" s="252"/>
      <c r="H6" s="252"/>
      <c r="I6" s="252"/>
      <c r="J6" s="252"/>
      <c r="K6" s="252"/>
      <c r="L6" s="252"/>
      <c r="M6" s="252"/>
      <c r="N6" s="252" t="s">
        <v>90</v>
      </c>
      <c r="O6" s="253"/>
      <c r="P6" s="253"/>
    </row>
    <row r="7" customFormat="false" ht="15" hidden="false" customHeight="false" outlineLevel="0" collapsed="false">
      <c r="A7" s="248"/>
      <c r="B7" s="252" t="s">
        <v>91</v>
      </c>
      <c r="C7" s="252" t="s">
        <v>92</v>
      </c>
      <c r="D7" s="252" t="s">
        <v>93</v>
      </c>
      <c r="E7" s="252" t="s">
        <v>94</v>
      </c>
      <c r="F7" s="252" t="s">
        <v>95</v>
      </c>
      <c r="G7" s="252" t="s">
        <v>96</v>
      </c>
      <c r="H7" s="252" t="s">
        <v>97</v>
      </c>
      <c r="I7" s="252" t="s">
        <v>98</v>
      </c>
      <c r="J7" s="252" t="s">
        <v>99</v>
      </c>
      <c r="K7" s="252" t="s">
        <v>100</v>
      </c>
      <c r="L7" s="252" t="s">
        <v>101</v>
      </c>
      <c r="M7" s="252" t="s">
        <v>102</v>
      </c>
      <c r="N7" s="252"/>
      <c r="O7" s="253"/>
      <c r="P7" s="253"/>
    </row>
    <row r="8" customFormat="false" ht="15" hidden="false" customHeight="false" outlineLevel="0" collapsed="false">
      <c r="A8" s="248" t="s">
        <v>103</v>
      </c>
      <c r="B8" s="168" t="n">
        <v>110482829.58</v>
      </c>
      <c r="C8" s="168" t="n">
        <v>106521818.88</v>
      </c>
      <c r="D8" s="168" t="n">
        <v>110836773.96</v>
      </c>
      <c r="E8" s="168" t="n">
        <v>157167885.94</v>
      </c>
      <c r="F8" s="168" t="n">
        <v>109501139.48</v>
      </c>
      <c r="G8" s="168" t="n">
        <v>102843637.9</v>
      </c>
      <c r="H8" s="168" t="n">
        <v>98680507.7</v>
      </c>
      <c r="I8" s="168" t="n">
        <v>106425292.55</v>
      </c>
      <c r="J8" s="168" t="n">
        <v>119789832.67</v>
      </c>
      <c r="K8" s="168" t="n">
        <v>115463940.34</v>
      </c>
      <c r="L8" s="168" t="n">
        <v>107435539.36</v>
      </c>
      <c r="M8" s="168" t="n">
        <v>111675690.4</v>
      </c>
      <c r="N8" s="168" t="n">
        <v>1356824888.76</v>
      </c>
      <c r="O8" s="168" t="n">
        <v>0</v>
      </c>
      <c r="P8" s="168" t="n">
        <v>0</v>
      </c>
    </row>
    <row r="9" customFormat="false" ht="15" hidden="false" customHeight="false" outlineLevel="0" collapsed="false">
      <c r="A9" s="254" t="s">
        <v>104</v>
      </c>
      <c r="B9" s="118" t="n">
        <v>79423877.97</v>
      </c>
      <c r="C9" s="118" t="n">
        <v>75751549.85</v>
      </c>
      <c r="D9" s="118" t="n">
        <v>79157078.29</v>
      </c>
      <c r="E9" s="118" t="n">
        <v>117433796.88</v>
      </c>
      <c r="F9" s="118" t="n">
        <v>76325682.47</v>
      </c>
      <c r="G9" s="118" t="n">
        <v>71743280.36</v>
      </c>
      <c r="H9" s="118" t="n">
        <v>66617740.39</v>
      </c>
      <c r="I9" s="118" t="n">
        <v>74386015.14</v>
      </c>
      <c r="J9" s="118" t="n">
        <v>84591960.27</v>
      </c>
      <c r="K9" s="118" t="n">
        <v>82554622.97</v>
      </c>
      <c r="L9" s="118" t="n">
        <v>73941714.16</v>
      </c>
      <c r="M9" s="118" t="n">
        <v>78604352.85</v>
      </c>
      <c r="N9" s="118" t="n">
        <v>960531671.6</v>
      </c>
      <c r="O9" s="118" t="n">
        <v>0</v>
      </c>
      <c r="P9" s="118" t="n">
        <v>0</v>
      </c>
    </row>
    <row r="10" customFormat="false" ht="15" hidden="false" customHeight="false" outlineLevel="0" collapsed="false">
      <c r="A10" s="248" t="s">
        <v>17</v>
      </c>
      <c r="B10" s="168" t="n">
        <v>71777079.76</v>
      </c>
      <c r="C10" s="168" t="n">
        <v>68204596.57</v>
      </c>
      <c r="D10" s="168" t="n">
        <v>71199580.07</v>
      </c>
      <c r="E10" s="168" t="n">
        <v>101538818.42</v>
      </c>
      <c r="F10" s="168" t="n">
        <v>68394488.98</v>
      </c>
      <c r="G10" s="168" t="n">
        <v>63428268.55</v>
      </c>
      <c r="H10" s="168" t="n">
        <v>58919590.48</v>
      </c>
      <c r="I10" s="168" t="n">
        <v>66668491.31</v>
      </c>
      <c r="J10" s="168" t="n">
        <v>75716497.17</v>
      </c>
      <c r="K10" s="168" t="n">
        <v>74417720.95</v>
      </c>
      <c r="L10" s="168" t="n">
        <v>66002733.35</v>
      </c>
      <c r="M10" s="168" t="n">
        <v>70681051.15</v>
      </c>
      <c r="N10" s="168" t="n">
        <v>856948916.76</v>
      </c>
      <c r="O10" s="168" t="n">
        <v>0</v>
      </c>
      <c r="P10" s="168" t="n">
        <v>0</v>
      </c>
    </row>
    <row r="11" customFormat="false" ht="15" hidden="false" customHeight="false" outlineLevel="0" collapsed="false">
      <c r="A11" s="248" t="s">
        <v>105</v>
      </c>
      <c r="B11" s="168" t="n">
        <v>7646798.21</v>
      </c>
      <c r="C11" s="168" t="n">
        <v>7546953.28</v>
      </c>
      <c r="D11" s="168" t="n">
        <v>7957498.22</v>
      </c>
      <c r="E11" s="168" t="n">
        <v>15894978.46</v>
      </c>
      <c r="F11" s="168" t="n">
        <v>7931193.49</v>
      </c>
      <c r="G11" s="168" t="n">
        <v>8315011.81</v>
      </c>
      <c r="H11" s="168" t="n">
        <v>7698149.91</v>
      </c>
      <c r="I11" s="168" t="n">
        <v>7717523.83</v>
      </c>
      <c r="J11" s="168" t="n">
        <v>8875463.1</v>
      </c>
      <c r="K11" s="168" t="n">
        <v>8136902.02</v>
      </c>
      <c r="L11" s="168" t="n">
        <v>7938980.81</v>
      </c>
      <c r="M11" s="168" t="n">
        <v>7923301.7</v>
      </c>
      <c r="N11" s="168" t="n">
        <v>103582754.84</v>
      </c>
      <c r="O11" s="168" t="n">
        <v>0</v>
      </c>
      <c r="P11" s="168" t="n">
        <v>0</v>
      </c>
    </row>
    <row r="12" customFormat="false" ht="15" hidden="false" customHeight="false" outlineLevel="0" collapsed="false">
      <c r="A12" s="254" t="s">
        <v>106</v>
      </c>
      <c r="B12" s="118" t="n">
        <v>31058951.61</v>
      </c>
      <c r="C12" s="118" t="n">
        <v>30770269.03</v>
      </c>
      <c r="D12" s="118" t="n">
        <v>31679695.67</v>
      </c>
      <c r="E12" s="118" t="n">
        <v>39734089.06</v>
      </c>
      <c r="F12" s="118" t="n">
        <v>33175457.01</v>
      </c>
      <c r="G12" s="118" t="n">
        <v>31100357.54</v>
      </c>
      <c r="H12" s="118" t="n">
        <v>32062767.31</v>
      </c>
      <c r="I12" s="118" t="n">
        <v>32039277.41</v>
      </c>
      <c r="J12" s="118" t="n">
        <v>35197872.4</v>
      </c>
      <c r="K12" s="118" t="n">
        <v>32909317.37</v>
      </c>
      <c r="L12" s="118" t="n">
        <v>33493825.2</v>
      </c>
      <c r="M12" s="118" t="n">
        <v>33071337.55</v>
      </c>
      <c r="N12" s="118" t="n">
        <v>396293217.16</v>
      </c>
      <c r="O12" s="118" t="n">
        <v>0</v>
      </c>
      <c r="P12" s="118" t="n">
        <v>0</v>
      </c>
    </row>
    <row r="13" customFormat="false" ht="15" hidden="false" customHeight="false" outlineLevel="0" collapsed="false">
      <c r="A13" s="248" t="s">
        <v>107</v>
      </c>
      <c r="B13" s="168" t="n">
        <v>25408552.96</v>
      </c>
      <c r="C13" s="168" t="n">
        <v>25344290.43</v>
      </c>
      <c r="D13" s="168" t="n">
        <v>25997959.47</v>
      </c>
      <c r="E13" s="168" t="n">
        <v>32672729.66</v>
      </c>
      <c r="F13" s="168" t="n">
        <v>27176034.02</v>
      </c>
      <c r="G13" s="168" t="n">
        <v>25300175.22</v>
      </c>
      <c r="H13" s="168" t="n">
        <v>26317506.6</v>
      </c>
      <c r="I13" s="168" t="n">
        <v>26210429.21</v>
      </c>
      <c r="J13" s="168" t="n">
        <v>29332413.06</v>
      </c>
      <c r="K13" s="168" t="n">
        <v>27210803.77</v>
      </c>
      <c r="L13" s="168" t="n">
        <v>27326365.85</v>
      </c>
      <c r="M13" s="168" t="n">
        <v>27253093.67</v>
      </c>
      <c r="N13" s="168" t="n">
        <v>325550353.92</v>
      </c>
      <c r="O13" s="168" t="n">
        <v>0</v>
      </c>
      <c r="P13" s="168" t="n">
        <v>0</v>
      </c>
    </row>
    <row r="14" customFormat="false" ht="15" hidden="false" customHeight="false" outlineLevel="0" collapsed="false">
      <c r="A14" s="248" t="s">
        <v>108</v>
      </c>
      <c r="B14" s="168" t="n">
        <v>5650398.65</v>
      </c>
      <c r="C14" s="168" t="n">
        <v>5425978.6</v>
      </c>
      <c r="D14" s="168" t="n">
        <v>5681736.2</v>
      </c>
      <c r="E14" s="168" t="n">
        <v>7061359.4</v>
      </c>
      <c r="F14" s="168" t="n">
        <v>5999422.99</v>
      </c>
      <c r="G14" s="168" t="n">
        <v>5800182.32</v>
      </c>
      <c r="H14" s="168" t="n">
        <v>5745260.71</v>
      </c>
      <c r="I14" s="168" t="n">
        <v>5828848.2</v>
      </c>
      <c r="J14" s="168" t="n">
        <v>5865459.34</v>
      </c>
      <c r="K14" s="168" t="n">
        <v>5698513.6</v>
      </c>
      <c r="L14" s="168" t="n">
        <v>6167459.35</v>
      </c>
      <c r="M14" s="168" t="n">
        <v>5818243.88</v>
      </c>
      <c r="N14" s="168" t="n">
        <v>70742863.24</v>
      </c>
      <c r="O14" s="168" t="n">
        <v>0</v>
      </c>
      <c r="P14" s="168" t="n">
        <v>0</v>
      </c>
    </row>
    <row r="15" customFormat="false" ht="21" hidden="false" customHeight="false" outlineLevel="0" collapsed="false">
      <c r="A15" s="248" t="s">
        <v>109</v>
      </c>
      <c r="B15" s="168" t="n">
        <v>0</v>
      </c>
      <c r="C15" s="168" t="n">
        <v>0</v>
      </c>
      <c r="D15" s="168" t="n">
        <v>0</v>
      </c>
      <c r="E15" s="168" t="n">
        <v>0</v>
      </c>
      <c r="F15" s="168" t="n">
        <v>0</v>
      </c>
      <c r="G15" s="168" t="n">
        <v>0</v>
      </c>
      <c r="H15" s="168" t="n">
        <v>0</v>
      </c>
      <c r="I15" s="168" t="n">
        <v>0</v>
      </c>
      <c r="J15" s="168" t="n">
        <v>0</v>
      </c>
      <c r="K15" s="168" t="n">
        <v>0</v>
      </c>
      <c r="L15" s="168" t="n">
        <v>0</v>
      </c>
      <c r="M15" s="168" t="n">
        <v>0</v>
      </c>
      <c r="N15" s="168" t="n">
        <v>0</v>
      </c>
      <c r="O15" s="168" t="n">
        <v>0</v>
      </c>
      <c r="P15" s="168" t="n">
        <v>0</v>
      </c>
    </row>
    <row r="16" customFormat="false" ht="15" hidden="false" customHeight="false" outlineLevel="0" collapsed="false">
      <c r="A16" s="248" t="s">
        <v>110</v>
      </c>
      <c r="B16" s="168" t="n">
        <v>0</v>
      </c>
      <c r="C16" s="168" t="n">
        <v>0</v>
      </c>
      <c r="D16" s="168" t="n">
        <v>0</v>
      </c>
      <c r="E16" s="168" t="n">
        <v>0</v>
      </c>
      <c r="F16" s="168" t="n">
        <v>0</v>
      </c>
      <c r="G16" s="168" t="n">
        <v>0</v>
      </c>
      <c r="H16" s="168" t="n">
        <v>0</v>
      </c>
      <c r="I16" s="168" t="n">
        <v>0</v>
      </c>
      <c r="J16" s="168" t="n">
        <v>0</v>
      </c>
      <c r="K16" s="168" t="n">
        <v>0</v>
      </c>
      <c r="L16" s="168" t="n">
        <v>0</v>
      </c>
      <c r="M16" s="168" t="n">
        <v>0</v>
      </c>
      <c r="N16" s="168" t="n">
        <v>0</v>
      </c>
      <c r="O16" s="168" t="n">
        <v>0</v>
      </c>
      <c r="P16" s="168" t="n">
        <v>0</v>
      </c>
    </row>
    <row r="17" customFormat="false" ht="15" hidden="false" customHeight="false" outlineLevel="0" collapsed="false">
      <c r="A17" s="254" t="s">
        <v>111</v>
      </c>
      <c r="B17" s="118" t="n">
        <v>10216531.54</v>
      </c>
      <c r="C17" s="118" t="n">
        <v>10841100.06</v>
      </c>
      <c r="D17" s="118" t="n">
        <v>10824861.43</v>
      </c>
      <c r="E17" s="118" t="n">
        <v>15952379.33</v>
      </c>
      <c r="F17" s="118" t="n">
        <v>6137250.43</v>
      </c>
      <c r="G17" s="118" t="n">
        <v>10008162.41</v>
      </c>
      <c r="H17" s="118" t="n">
        <v>10357397.31</v>
      </c>
      <c r="I17" s="118" t="n">
        <v>23289752.5</v>
      </c>
      <c r="J17" s="118" t="n">
        <v>13682875.77</v>
      </c>
      <c r="K17" s="118" t="n">
        <v>11573232.58</v>
      </c>
      <c r="L17" s="118" t="n">
        <v>10847334.36</v>
      </c>
      <c r="M17" s="118" t="n">
        <v>10909604.44</v>
      </c>
      <c r="N17" s="118" t="n">
        <v>144640482.16</v>
      </c>
      <c r="O17" s="118" t="n">
        <v>0</v>
      </c>
      <c r="P17" s="118" t="n">
        <v>0</v>
      </c>
    </row>
    <row r="18" customFormat="false" ht="15" hidden="false" customHeight="false" outlineLevel="0" collapsed="false">
      <c r="A18" s="248" t="s">
        <v>112</v>
      </c>
      <c r="B18" s="168" t="n">
        <v>73937.16</v>
      </c>
      <c r="C18" s="168" t="n">
        <v>84929.31</v>
      </c>
      <c r="D18" s="168" t="n">
        <v>54731.48</v>
      </c>
      <c r="E18" s="168" t="n">
        <v>179268.31</v>
      </c>
      <c r="F18" s="168" t="n">
        <v>4977.47</v>
      </c>
      <c r="G18" s="168" t="n">
        <v>5642.68</v>
      </c>
      <c r="H18" s="168" t="n">
        <v>21517.11</v>
      </c>
      <c r="I18" s="168" t="n">
        <v>49543.79</v>
      </c>
      <c r="J18" s="168" t="n">
        <v>55325.66</v>
      </c>
      <c r="K18" s="168" t="n">
        <v>108274.32</v>
      </c>
      <c r="L18" s="168" t="n">
        <v>112330.59</v>
      </c>
      <c r="M18" s="168" t="n">
        <v>129330.25</v>
      </c>
      <c r="N18" s="168" t="n">
        <v>879808.13</v>
      </c>
      <c r="O18" s="168" t="n">
        <v>0</v>
      </c>
      <c r="P18" s="168" t="n">
        <v>0</v>
      </c>
      <c r="R18" s="246" t="n">
        <v>879808.13</v>
      </c>
    </row>
    <row r="19" customFormat="false" ht="15" hidden="false" customHeight="false" outlineLevel="0" collapsed="false">
      <c r="A19" s="248" t="s">
        <v>113</v>
      </c>
      <c r="B19" s="168" t="n">
        <v>0</v>
      </c>
      <c r="C19" s="168" t="n">
        <v>0</v>
      </c>
      <c r="D19" s="168" t="n">
        <v>0</v>
      </c>
      <c r="E19" s="168" t="n">
        <v>0</v>
      </c>
      <c r="F19" s="168" t="n">
        <v>0</v>
      </c>
      <c r="G19" s="168" t="n">
        <v>0</v>
      </c>
      <c r="H19" s="168" t="n">
        <v>0</v>
      </c>
      <c r="I19" s="168" t="n">
        <v>0</v>
      </c>
      <c r="J19" s="168" t="n">
        <v>0</v>
      </c>
      <c r="K19" s="168" t="n">
        <v>0</v>
      </c>
      <c r="L19" s="168" t="n">
        <v>0</v>
      </c>
      <c r="M19" s="168" t="n">
        <v>0</v>
      </c>
      <c r="N19" s="168" t="n">
        <v>0</v>
      </c>
      <c r="O19" s="168" t="n">
        <v>0</v>
      </c>
      <c r="P19" s="168" t="n">
        <v>0</v>
      </c>
    </row>
    <row r="20" customFormat="false" ht="15" hidden="false" customHeight="false" outlineLevel="0" collapsed="false">
      <c r="A20" s="248" t="s">
        <v>114</v>
      </c>
      <c r="B20" s="168" t="n">
        <v>0</v>
      </c>
      <c r="C20" s="168" t="n">
        <v>0</v>
      </c>
      <c r="D20" s="168" t="n">
        <v>0</v>
      </c>
      <c r="E20" s="168" t="n">
        <v>0</v>
      </c>
      <c r="F20" s="168" t="n">
        <v>0</v>
      </c>
      <c r="G20" s="168" t="n">
        <v>0</v>
      </c>
      <c r="H20" s="168" t="n">
        <v>0</v>
      </c>
      <c r="I20" s="168" t="n">
        <v>0</v>
      </c>
      <c r="J20" s="168" t="n">
        <v>0</v>
      </c>
      <c r="K20" s="168" t="n">
        <v>0</v>
      </c>
      <c r="L20" s="168" t="n">
        <v>0</v>
      </c>
      <c r="M20" s="168" t="n">
        <v>0</v>
      </c>
      <c r="N20" s="168" t="n">
        <v>0</v>
      </c>
      <c r="O20" s="168" t="n">
        <v>0</v>
      </c>
      <c r="P20" s="168" t="n">
        <v>0</v>
      </c>
    </row>
    <row r="21" customFormat="false" ht="15" hidden="false" customHeight="false" outlineLevel="0" collapsed="false">
      <c r="A21" s="248" t="s">
        <v>115</v>
      </c>
      <c r="B21" s="168" t="n">
        <v>10142594.38</v>
      </c>
      <c r="C21" s="168" t="n">
        <v>10756170.75</v>
      </c>
      <c r="D21" s="168" t="n">
        <v>10770129.95</v>
      </c>
      <c r="E21" s="168" t="n">
        <v>15773111.02</v>
      </c>
      <c r="F21" s="168" t="n">
        <v>6132272.96</v>
      </c>
      <c r="G21" s="168" t="n">
        <v>10002519.73</v>
      </c>
      <c r="H21" s="168" t="n">
        <v>10335880.2</v>
      </c>
      <c r="I21" s="168" t="n">
        <v>23240208.71</v>
      </c>
      <c r="J21" s="168" t="n">
        <v>13627550.11</v>
      </c>
      <c r="K21" s="168" t="n">
        <v>11464958.26</v>
      </c>
      <c r="L21" s="168" t="n">
        <v>10735003.77</v>
      </c>
      <c r="M21" s="168" t="n">
        <v>10780274.19</v>
      </c>
      <c r="N21" s="168" t="n">
        <v>143760674.03</v>
      </c>
      <c r="O21" s="168" t="n">
        <v>0</v>
      </c>
      <c r="P21" s="168" t="n">
        <v>0</v>
      </c>
    </row>
    <row r="22" customFormat="false" ht="21" hidden="false" customHeight="false" outlineLevel="0" collapsed="false">
      <c r="A22" s="248" t="s">
        <v>116</v>
      </c>
      <c r="B22" s="168" t="n">
        <v>0</v>
      </c>
      <c r="C22" s="168" t="n">
        <v>0</v>
      </c>
      <c r="D22" s="168" t="n">
        <v>0</v>
      </c>
      <c r="E22" s="168" t="n">
        <v>0</v>
      </c>
      <c r="F22" s="168" t="n">
        <v>0</v>
      </c>
      <c r="G22" s="168" t="n">
        <v>0</v>
      </c>
      <c r="H22" s="168" t="n">
        <v>0</v>
      </c>
      <c r="I22" s="168" t="n">
        <v>0</v>
      </c>
      <c r="J22" s="168" t="n">
        <v>0</v>
      </c>
      <c r="K22" s="168" t="n">
        <v>0</v>
      </c>
      <c r="L22" s="168" t="n">
        <v>0</v>
      </c>
      <c r="M22" s="168" t="n">
        <v>0</v>
      </c>
      <c r="N22" s="168" t="n">
        <v>0</v>
      </c>
      <c r="O22" s="168" t="n">
        <v>0</v>
      </c>
      <c r="P22" s="168" t="n">
        <v>0</v>
      </c>
    </row>
    <row r="23" customFormat="false" ht="21" hidden="false" customHeight="false" outlineLevel="0" collapsed="false">
      <c r="A23" s="248" t="s">
        <v>117</v>
      </c>
      <c r="B23" s="168" t="n">
        <v>0</v>
      </c>
      <c r="C23" s="168" t="n">
        <v>0</v>
      </c>
      <c r="D23" s="168" t="n">
        <v>0</v>
      </c>
      <c r="E23" s="168" t="n">
        <v>0</v>
      </c>
      <c r="F23" s="168" t="n">
        <v>0</v>
      </c>
      <c r="G23" s="168" t="n">
        <v>0</v>
      </c>
      <c r="H23" s="168" t="n">
        <v>0</v>
      </c>
      <c r="I23" s="168" t="n">
        <v>0</v>
      </c>
      <c r="J23" s="168" t="n">
        <v>0</v>
      </c>
      <c r="K23" s="168" t="n">
        <v>0</v>
      </c>
      <c r="L23" s="168" t="n">
        <v>0</v>
      </c>
      <c r="M23" s="168" t="n">
        <v>0</v>
      </c>
      <c r="N23" s="168" t="n">
        <v>0</v>
      </c>
      <c r="O23" s="168" t="n">
        <v>0</v>
      </c>
      <c r="P23" s="168" t="n">
        <v>0</v>
      </c>
    </row>
    <row r="24" customFormat="false" ht="15" hidden="false" customHeight="false" outlineLevel="0" collapsed="false">
      <c r="A24" s="254" t="s">
        <v>118</v>
      </c>
      <c r="B24" s="118" t="n">
        <v>100266298.04</v>
      </c>
      <c r="C24" s="118" t="n">
        <v>95680718.82</v>
      </c>
      <c r="D24" s="118" t="n">
        <v>100011912.53</v>
      </c>
      <c r="E24" s="118" t="n">
        <v>141215506.61</v>
      </c>
      <c r="F24" s="118" t="n">
        <v>103363889.05</v>
      </c>
      <c r="G24" s="118" t="n">
        <v>92835475.49</v>
      </c>
      <c r="H24" s="118" t="n">
        <v>88323110.39</v>
      </c>
      <c r="I24" s="118" t="n">
        <v>83135540.05</v>
      </c>
      <c r="J24" s="118" t="n">
        <v>106106956.9</v>
      </c>
      <c r="K24" s="118" t="n">
        <v>103890707.76</v>
      </c>
      <c r="L24" s="118" t="n">
        <v>96588205</v>
      </c>
      <c r="M24" s="118" t="n">
        <v>100766085.96</v>
      </c>
      <c r="N24" s="118" t="n">
        <v>1212184406.6</v>
      </c>
      <c r="O24" s="118" t="n">
        <v>0</v>
      </c>
      <c r="P24" s="118" t="n">
        <v>0</v>
      </c>
    </row>
    <row r="25" customFormat="false" ht="15" hidden="false" customHeight="true" outlineLevel="0" collapsed="false">
      <c r="A25" s="255" t="s">
        <v>119</v>
      </c>
      <c r="B25" s="255"/>
      <c r="C25" s="255"/>
      <c r="D25" s="255"/>
      <c r="E25" s="255"/>
      <c r="F25" s="255"/>
      <c r="G25" s="255"/>
      <c r="H25" s="255"/>
      <c r="I25" s="255"/>
      <c r="J25" s="255"/>
      <c r="K25" s="255"/>
      <c r="L25" s="255"/>
      <c r="M25" s="255"/>
      <c r="N25" s="255"/>
      <c r="O25" s="255"/>
      <c r="P25" s="255"/>
    </row>
    <row r="26" customFormat="false" ht="15" hidden="false" customHeight="true" outlineLevel="0" collapsed="false">
      <c r="A26" s="256" t="s">
        <v>120</v>
      </c>
      <c r="B26" s="256"/>
      <c r="C26" s="256"/>
      <c r="D26" s="256"/>
      <c r="E26" s="256"/>
      <c r="F26" s="256"/>
      <c r="G26" s="256"/>
      <c r="H26" s="256"/>
      <c r="I26" s="256"/>
      <c r="J26" s="256"/>
      <c r="K26" s="256"/>
      <c r="L26" s="256"/>
      <c r="M26" s="256"/>
      <c r="N26" s="256"/>
      <c r="O26" s="256"/>
      <c r="P26" s="256"/>
    </row>
    <row r="27" customFormat="false" ht="15" hidden="false" customHeight="true" outlineLevel="0" collapsed="false">
      <c r="B27" s="257" t="s">
        <v>121</v>
      </c>
      <c r="C27" s="257"/>
      <c r="D27" s="257"/>
      <c r="E27" s="257"/>
      <c r="F27" s="257"/>
      <c r="G27" s="257"/>
      <c r="H27" s="257"/>
      <c r="I27" s="257"/>
      <c r="J27" s="257"/>
      <c r="K27" s="257"/>
      <c r="L27" s="257"/>
      <c r="M27" s="257"/>
      <c r="N27" s="257"/>
      <c r="O27" s="257"/>
      <c r="P27" s="258" t="s">
        <v>24</v>
      </c>
    </row>
    <row r="28" customFormat="false" ht="15" hidden="false" customHeight="false" outlineLevel="0" collapsed="false">
      <c r="A28" s="246" t="s">
        <v>122</v>
      </c>
    </row>
    <row r="29" customFormat="false" ht="15" hidden="false" customHeight="true" outlineLevel="0" collapsed="false">
      <c r="A29" s="248" t="s">
        <v>123</v>
      </c>
      <c r="B29" s="248"/>
    </row>
    <row r="30" customFormat="false" ht="15" hidden="false" customHeight="true" outlineLevel="0" collapsed="false">
      <c r="A30" s="254" t="s">
        <v>124</v>
      </c>
      <c r="B30" s="254"/>
    </row>
    <row r="31" customFormat="false" ht="15" hidden="false" customHeight="true" outlineLevel="0" collapsed="false">
      <c r="A31" s="248" t="s">
        <v>125</v>
      </c>
      <c r="B31" s="248"/>
    </row>
    <row r="32" customFormat="false" ht="15" hidden="false" customHeight="false" outlineLevel="0" collapsed="false">
      <c r="A32" s="254" t="s">
        <v>126</v>
      </c>
      <c r="B32" s="248"/>
    </row>
    <row r="33" customFormat="false" ht="31.5" hidden="false" customHeight="false" outlineLevel="0" collapsed="false">
      <c r="A33" s="248" t="s">
        <v>86</v>
      </c>
      <c r="B33" s="248" t="s">
        <v>127</v>
      </c>
    </row>
    <row r="34" customFormat="false" ht="126" hidden="false" customHeight="false" outlineLevel="0" collapsed="false">
      <c r="A34" s="248" t="s">
        <v>89</v>
      </c>
      <c r="B34" s="248" t="s">
        <v>128</v>
      </c>
    </row>
    <row r="35" customFormat="false" ht="15" hidden="false" customHeight="false" outlineLevel="0" collapsed="false">
      <c r="A35" s="248" t="s">
        <v>90</v>
      </c>
      <c r="B35" s="248" t="s">
        <v>129</v>
      </c>
    </row>
    <row r="36" customFormat="false" ht="42" hidden="false" customHeight="false" outlineLevel="0" collapsed="false">
      <c r="A36" s="248" t="s">
        <v>87</v>
      </c>
      <c r="B36" s="248" t="s">
        <v>130</v>
      </c>
    </row>
    <row r="37" customFormat="false" ht="52.5" hidden="false" customHeight="false" outlineLevel="0" collapsed="false">
      <c r="A37" s="248" t="s">
        <v>88</v>
      </c>
      <c r="B37" s="248" t="s">
        <v>131</v>
      </c>
    </row>
    <row r="38" customFormat="false" ht="15" hidden="false" customHeight="false" outlineLevel="0" collapsed="false">
      <c r="A38" s="254" t="s">
        <v>132</v>
      </c>
      <c r="B38" s="248"/>
    </row>
    <row r="39" customFormat="false" ht="168" hidden="false" customHeight="false" outlineLevel="0" collapsed="false">
      <c r="A39" s="248" t="s">
        <v>103</v>
      </c>
      <c r="B39" s="248" t="s">
        <v>133</v>
      </c>
    </row>
    <row r="40" customFormat="false" ht="15" hidden="false" customHeight="false" outlineLevel="0" collapsed="false">
      <c r="A40" s="248" t="s">
        <v>134</v>
      </c>
      <c r="B40" s="248" t="s">
        <v>129</v>
      </c>
    </row>
    <row r="41" customFormat="false" ht="409.5" hidden="false" customHeight="false" outlineLevel="0" collapsed="false">
      <c r="A41" s="248" t="s">
        <v>135</v>
      </c>
      <c r="B41" s="248" t="s">
        <v>136</v>
      </c>
    </row>
    <row r="42" customFormat="false" ht="409.5" hidden="false" customHeight="false" outlineLevel="0" collapsed="false">
      <c r="A42" s="248" t="s">
        <v>137</v>
      </c>
      <c r="B42" s="248" t="s">
        <v>138</v>
      </c>
    </row>
    <row r="43" customFormat="false" ht="15" hidden="false" customHeight="false" outlineLevel="0" collapsed="false">
      <c r="A43" s="248" t="s">
        <v>139</v>
      </c>
      <c r="B43" s="248" t="s">
        <v>129</v>
      </c>
    </row>
    <row r="44" customFormat="false" ht="220.5" hidden="false" customHeight="false" outlineLevel="0" collapsed="false">
      <c r="A44" s="248" t="s">
        <v>140</v>
      </c>
      <c r="B44" s="248" t="s">
        <v>141</v>
      </c>
    </row>
    <row r="45" customFormat="false" ht="147" hidden="false" customHeight="false" outlineLevel="0" collapsed="false">
      <c r="A45" s="248" t="s">
        <v>142</v>
      </c>
      <c r="B45" s="248" t="s">
        <v>143</v>
      </c>
    </row>
    <row r="46" customFormat="false" ht="168" hidden="false" customHeight="false" outlineLevel="0" collapsed="false">
      <c r="A46" s="248" t="s">
        <v>144</v>
      </c>
      <c r="B46" s="248" t="s">
        <v>145</v>
      </c>
    </row>
    <row r="47" customFormat="false" ht="52.5" hidden="false" customHeight="false" outlineLevel="0" collapsed="false">
      <c r="A47" s="248" t="s">
        <v>146</v>
      </c>
      <c r="B47" s="248" t="s">
        <v>147</v>
      </c>
    </row>
    <row r="48" customFormat="false" ht="220.5" hidden="false" customHeight="false" outlineLevel="0" collapsed="false">
      <c r="A48" s="248" t="s">
        <v>111</v>
      </c>
      <c r="B48" s="248" t="s">
        <v>148</v>
      </c>
    </row>
    <row r="49" customFormat="false" ht="94.5" hidden="false" customHeight="false" outlineLevel="0" collapsed="false">
      <c r="A49" s="248" t="s">
        <v>112</v>
      </c>
      <c r="B49" s="248" t="s">
        <v>149</v>
      </c>
    </row>
    <row r="50" customFormat="false" ht="94.5" hidden="false" customHeight="false" outlineLevel="0" collapsed="false">
      <c r="A50" s="248" t="s">
        <v>113</v>
      </c>
      <c r="B50" s="248" t="s">
        <v>150</v>
      </c>
    </row>
    <row r="51" customFormat="false" ht="15" hidden="false" customHeight="false" outlineLevel="0" collapsed="false">
      <c r="A51" s="248" t="s">
        <v>114</v>
      </c>
      <c r="B51" s="248" t="s">
        <v>151</v>
      </c>
    </row>
    <row r="52" customFormat="false" ht="273" hidden="false" customHeight="false" outlineLevel="0" collapsed="false">
      <c r="A52" s="248" t="s">
        <v>115</v>
      </c>
      <c r="B52" s="248" t="s">
        <v>152</v>
      </c>
    </row>
    <row r="53" customFormat="false" ht="84" hidden="false" customHeight="false" outlineLevel="0" collapsed="false">
      <c r="A53" s="248" t="s">
        <v>116</v>
      </c>
      <c r="B53" s="248" t="s">
        <v>153</v>
      </c>
    </row>
    <row r="54" customFormat="false" ht="21" hidden="false" customHeight="false" outlineLevel="0" collapsed="false">
      <c r="A54" s="248" t="s">
        <v>117</v>
      </c>
      <c r="B54" s="248" t="s">
        <v>151</v>
      </c>
    </row>
    <row r="55" customFormat="false" ht="31.5" hidden="false" customHeight="false" outlineLevel="0" collapsed="false">
      <c r="A55" s="248" t="s">
        <v>118</v>
      </c>
      <c r="B55" s="248" t="s">
        <v>154</v>
      </c>
    </row>
  </sheetData>
  <mergeCells count="17">
    <mergeCell ref="A1:A3"/>
    <mergeCell ref="B1:O1"/>
    <mergeCell ref="B2:O2"/>
    <mergeCell ref="B3:O3"/>
    <mergeCell ref="B4:Q4"/>
    <mergeCell ref="B5:N5"/>
    <mergeCell ref="O5:O7"/>
    <mergeCell ref="P5:P7"/>
    <mergeCell ref="B6:M6"/>
    <mergeCell ref="N6:N7"/>
    <mergeCell ref="A25:P25"/>
    <mergeCell ref="A26:P26"/>
    <mergeCell ref="A27:A28"/>
    <mergeCell ref="B27:O27"/>
    <mergeCell ref="A29:B29"/>
    <mergeCell ref="A30:B30"/>
    <mergeCell ref="A31:B31"/>
  </mergeCells>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3:F43"/>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1" activeCellId="0" sqref="A1"/>
    </sheetView>
  </sheetViews>
  <sheetFormatPr defaultColWidth="8.6875" defaultRowHeight="15" zeroHeight="false" outlineLevelRow="0" outlineLevelCol="0"/>
  <cols>
    <col collapsed="false" customWidth="true" hidden="false" outlineLevel="0" max="1" min="1" style="0" width="14.43"/>
    <col collapsed="false" customWidth="true" hidden="false" outlineLevel="0" max="2" min="2" style="0" width="22.28"/>
    <col collapsed="false" customWidth="true" hidden="false" outlineLevel="0" max="3" min="3" style="0" width="21.14"/>
    <col collapsed="false" customWidth="true" hidden="false" outlineLevel="0" max="4" min="4" style="0" width="20.57"/>
    <col collapsed="false" customWidth="true" hidden="false" outlineLevel="0" max="5" min="5" style="0" width="19.85"/>
    <col collapsed="false" customWidth="true" hidden="false" outlineLevel="0" max="7" min="7" style="228" width="12.71"/>
    <col collapsed="false" customWidth="true" hidden="false" outlineLevel="0" max="8" min="8" style="228" width="19.14"/>
    <col collapsed="false" customWidth="true" hidden="false" outlineLevel="0" max="9" min="9" style="228" width="20.57"/>
    <col collapsed="false" customWidth="true" hidden="false" outlineLevel="0" max="10" min="10" style="228" width="19.85"/>
    <col collapsed="false" customWidth="true" hidden="false" outlineLevel="0" max="11" min="11" style="228" width="22.28"/>
    <col collapsed="false" customWidth="true" hidden="false" outlineLevel="0" max="257" min="257" style="0" width="14.43"/>
    <col collapsed="false" customWidth="true" hidden="false" outlineLevel="0" max="258" min="258" style="0" width="22.28"/>
    <col collapsed="false" customWidth="true" hidden="false" outlineLevel="0" max="259" min="259" style="0" width="21.14"/>
    <col collapsed="false" customWidth="true" hidden="false" outlineLevel="0" max="260" min="260" style="0" width="20.57"/>
    <col collapsed="false" customWidth="true" hidden="false" outlineLevel="0" max="261" min="261" style="0" width="19.85"/>
    <col collapsed="false" customWidth="true" hidden="false" outlineLevel="0" max="263" min="263" style="0" width="12.71"/>
    <col collapsed="false" customWidth="true" hidden="false" outlineLevel="0" max="264" min="264" style="0" width="19.14"/>
    <col collapsed="false" customWidth="true" hidden="false" outlineLevel="0" max="265" min="265" style="0" width="20.57"/>
    <col collapsed="false" customWidth="true" hidden="false" outlineLevel="0" max="266" min="266" style="0" width="19.85"/>
    <col collapsed="false" customWidth="true" hidden="false" outlineLevel="0" max="267" min="267" style="0" width="22.28"/>
    <col collapsed="false" customWidth="true" hidden="false" outlineLevel="0" max="513" min="513" style="0" width="14.43"/>
    <col collapsed="false" customWidth="true" hidden="false" outlineLevel="0" max="514" min="514" style="0" width="22.28"/>
    <col collapsed="false" customWidth="true" hidden="false" outlineLevel="0" max="515" min="515" style="0" width="21.14"/>
    <col collapsed="false" customWidth="true" hidden="false" outlineLevel="0" max="516" min="516" style="0" width="20.57"/>
    <col collapsed="false" customWidth="true" hidden="false" outlineLevel="0" max="517" min="517" style="0" width="19.85"/>
    <col collapsed="false" customWidth="true" hidden="false" outlineLevel="0" max="519" min="519" style="0" width="12.71"/>
    <col collapsed="false" customWidth="true" hidden="false" outlineLevel="0" max="520" min="520" style="0" width="19.14"/>
    <col collapsed="false" customWidth="true" hidden="false" outlineLevel="0" max="521" min="521" style="0" width="20.57"/>
    <col collapsed="false" customWidth="true" hidden="false" outlineLevel="0" max="522" min="522" style="0" width="19.85"/>
    <col collapsed="false" customWidth="true" hidden="false" outlineLevel="0" max="523" min="523" style="0" width="22.28"/>
    <col collapsed="false" customWidth="true" hidden="false" outlineLevel="0" max="769" min="769" style="0" width="14.43"/>
    <col collapsed="false" customWidth="true" hidden="false" outlineLevel="0" max="770" min="770" style="0" width="22.28"/>
    <col collapsed="false" customWidth="true" hidden="false" outlineLevel="0" max="771" min="771" style="0" width="21.14"/>
    <col collapsed="false" customWidth="true" hidden="false" outlineLevel="0" max="772" min="772" style="0" width="20.57"/>
    <col collapsed="false" customWidth="true" hidden="false" outlineLevel="0" max="773" min="773" style="0" width="19.85"/>
    <col collapsed="false" customWidth="true" hidden="false" outlineLevel="0" max="775" min="775" style="0" width="12.71"/>
    <col collapsed="false" customWidth="true" hidden="false" outlineLevel="0" max="776" min="776" style="0" width="19.14"/>
    <col collapsed="false" customWidth="true" hidden="false" outlineLevel="0" max="777" min="777" style="0" width="20.57"/>
    <col collapsed="false" customWidth="true" hidden="false" outlineLevel="0" max="778" min="778" style="0" width="19.85"/>
    <col collapsed="false" customWidth="true" hidden="false" outlineLevel="0" max="779" min="779" style="0" width="22.28"/>
  </cols>
  <sheetData>
    <row r="3" customFormat="false" ht="15" hidden="false" customHeight="false" outlineLevel="0" collapsed="false">
      <c r="A3" s="228"/>
      <c r="E3" s="259"/>
    </row>
    <row r="4" customFormat="false" ht="64.5" hidden="false" customHeight="true" outlineLevel="0" collapsed="false">
      <c r="B4" s="260" t="s">
        <v>155</v>
      </c>
      <c r="C4" s="261" t="s">
        <v>156</v>
      </c>
      <c r="D4" s="262" t="s">
        <v>157</v>
      </c>
      <c r="E4" s="261" t="s">
        <v>158</v>
      </c>
    </row>
    <row r="5" customFormat="false" ht="15" hidden="false" customHeight="false" outlineLevel="0" collapsed="false">
      <c r="B5" s="263" t="n">
        <v>45170</v>
      </c>
      <c r="C5" s="264" t="n">
        <v>11178308.85</v>
      </c>
      <c r="D5" s="265" t="n">
        <v>501233.460000001</v>
      </c>
      <c r="E5" s="266" t="n">
        <f aca="false">C5+D5</f>
        <v>11679542.31</v>
      </c>
    </row>
    <row r="6" customFormat="false" ht="15" hidden="false" customHeight="false" outlineLevel="0" collapsed="false">
      <c r="B6" s="263" t="n">
        <v>45200</v>
      </c>
      <c r="C6" s="264" t="n">
        <v>6769840.01</v>
      </c>
      <c r="D6" s="265" t="n">
        <v>487841.54</v>
      </c>
      <c r="E6" s="266" t="n">
        <f aca="false">C6+D6</f>
        <v>7257681.55</v>
      </c>
    </row>
    <row r="7" customFormat="false" ht="15" hidden="false" customHeight="false" outlineLevel="0" collapsed="false">
      <c r="B7" s="263" t="n">
        <v>45231</v>
      </c>
      <c r="C7" s="264" t="n">
        <v>10955328.31</v>
      </c>
      <c r="D7" s="265" t="n">
        <v>1096922.84</v>
      </c>
      <c r="E7" s="266" t="n">
        <f aca="false">C7+D7</f>
        <v>12052251.15</v>
      </c>
    </row>
    <row r="8" customFormat="false" ht="15" hidden="false" customHeight="false" outlineLevel="0" collapsed="false">
      <c r="B8" s="263" t="n">
        <v>45261</v>
      </c>
      <c r="C8" s="264" t="n">
        <v>11207064.65</v>
      </c>
      <c r="D8" s="265" t="n">
        <v>1096535.11</v>
      </c>
      <c r="E8" s="266" t="n">
        <f aca="false">C8+D8</f>
        <v>12303599.76</v>
      </c>
    </row>
    <row r="9" customFormat="false" ht="15" hidden="false" customHeight="false" outlineLevel="0" collapsed="false">
      <c r="B9" s="263" t="n">
        <v>45292</v>
      </c>
      <c r="C9" s="264" t="n">
        <v>6655462.08</v>
      </c>
      <c r="D9" s="267" t="n">
        <v>0</v>
      </c>
      <c r="E9" s="266" t="n">
        <f aca="false">C9+D9</f>
        <v>6655462.08</v>
      </c>
    </row>
    <row r="10" customFormat="false" ht="15" hidden="false" customHeight="false" outlineLevel="0" collapsed="false">
      <c r="B10" s="263" t="n">
        <v>45323</v>
      </c>
      <c r="C10" s="264" t="n">
        <v>2044326.81</v>
      </c>
      <c r="D10" s="267" t="n">
        <v>0</v>
      </c>
      <c r="E10" s="266" t="n">
        <f aca="false">C10+D10</f>
        <v>2044326.81</v>
      </c>
    </row>
    <row r="11" customFormat="false" ht="15" hidden="false" customHeight="false" outlineLevel="0" collapsed="false">
      <c r="B11" s="263" t="n">
        <v>45352</v>
      </c>
      <c r="C11" s="264" t="n">
        <v>-2805401.95</v>
      </c>
      <c r="D11" s="267" t="n">
        <v>0</v>
      </c>
      <c r="E11" s="266" t="n">
        <f aca="false">C11+D11</f>
        <v>-2805401.95</v>
      </c>
    </row>
    <row r="12" customFormat="false" ht="15" hidden="false" customHeight="false" outlineLevel="0" collapsed="false">
      <c r="B12" s="263" t="n">
        <v>45383</v>
      </c>
      <c r="C12" s="264" t="n">
        <v>4798878.06</v>
      </c>
      <c r="D12" s="267" t="n">
        <v>0</v>
      </c>
      <c r="E12" s="266" t="n">
        <f aca="false">C12+D12</f>
        <v>4798878.06</v>
      </c>
    </row>
    <row r="13" customFormat="false" ht="15" hidden="false" customHeight="false" outlineLevel="0" collapsed="false">
      <c r="B13" s="263" t="n">
        <v>45413</v>
      </c>
      <c r="C13" s="264" t="n">
        <v>15119607.75</v>
      </c>
      <c r="D13" s="267" t="n">
        <v>0</v>
      </c>
      <c r="E13" s="266" t="n">
        <f aca="false">C13+D13</f>
        <v>15119607.75</v>
      </c>
    </row>
    <row r="14" customFormat="false" ht="15" hidden="false" customHeight="false" outlineLevel="0" collapsed="false">
      <c r="B14" s="263" t="n">
        <v>45444</v>
      </c>
      <c r="C14" s="264" t="n">
        <v>3935049.62</v>
      </c>
      <c r="D14" s="267" t="n">
        <v>0</v>
      </c>
      <c r="E14" s="266" t="n">
        <f aca="false">C14+D14</f>
        <v>3935049.62</v>
      </c>
    </row>
    <row r="15" customFormat="false" ht="15" hidden="false" customHeight="false" outlineLevel="0" collapsed="false">
      <c r="B15" s="263" t="n">
        <v>45474</v>
      </c>
      <c r="C15" s="264" t="n">
        <v>1040785.28</v>
      </c>
      <c r="D15" s="267" t="n">
        <v>0</v>
      </c>
      <c r="E15" s="266" t="n">
        <f aca="false">C15+D15</f>
        <v>1040785.28</v>
      </c>
    </row>
    <row r="16" customFormat="false" ht="15" hidden="false" customHeight="false" outlineLevel="0" collapsed="false">
      <c r="B16" s="263" t="n">
        <v>45505</v>
      </c>
      <c r="C16" s="264" t="n">
        <v>6111488.92</v>
      </c>
      <c r="D16" s="267" t="n">
        <v>0</v>
      </c>
      <c r="E16" s="266" t="n">
        <f aca="false">C16+D16</f>
        <v>6111488.92</v>
      </c>
    </row>
    <row r="17" customFormat="false" ht="15" hidden="false" customHeight="false" outlineLevel="0" collapsed="false">
      <c r="B17" s="260" t="s">
        <v>159</v>
      </c>
      <c r="C17" s="268" t="n">
        <f aca="false">SUM(C5:C16)</f>
        <v>77010738.39</v>
      </c>
      <c r="D17" s="268" t="n">
        <f aca="false">SUM(D5:D16)</f>
        <v>3182532.95</v>
      </c>
      <c r="E17" s="268" t="n">
        <f aca="false">SUM(E5:E16)</f>
        <v>80193271.34</v>
      </c>
    </row>
    <row r="18" customFormat="false" ht="15" hidden="false" customHeight="false" outlineLevel="0" collapsed="false">
      <c r="B18" s="269" t="s">
        <v>160</v>
      </c>
    </row>
    <row r="24" customFormat="false" ht="15" hidden="false" customHeight="false" outlineLevel="0" collapsed="false">
      <c r="D24" s="270" t="s">
        <v>161</v>
      </c>
    </row>
    <row r="25" customFormat="false" ht="24" hidden="false" customHeight="false" outlineLevel="0" collapsed="false">
      <c r="B25" s="271" t="s">
        <v>162</v>
      </c>
      <c r="C25" s="272" t="s">
        <v>163</v>
      </c>
      <c r="D25" s="273" t="s">
        <v>164</v>
      </c>
      <c r="E25" s="271" t="s">
        <v>165</v>
      </c>
    </row>
    <row r="26" customFormat="false" ht="15" hidden="false" customHeight="false" outlineLevel="0" collapsed="false">
      <c r="B26" s="263" t="n">
        <v>45170</v>
      </c>
      <c r="C26" s="274" t="n">
        <v>0</v>
      </c>
      <c r="D26" s="275" t="n">
        <v>11178308.85</v>
      </c>
      <c r="E26" s="276" t="n">
        <v>11178308.85</v>
      </c>
    </row>
    <row r="27" customFormat="false" ht="15" hidden="false" customHeight="false" outlineLevel="0" collapsed="false">
      <c r="B27" s="263" t="n">
        <v>45200</v>
      </c>
      <c r="C27" s="274" t="n">
        <v>0</v>
      </c>
      <c r="D27" s="275" t="n">
        <v>6769840.01</v>
      </c>
      <c r="E27" s="276" t="n">
        <v>6769840.01</v>
      </c>
    </row>
    <row r="28" customFormat="false" ht="15" hidden="false" customHeight="false" outlineLevel="0" collapsed="false">
      <c r="B28" s="263" t="n">
        <v>45231</v>
      </c>
      <c r="C28" s="274" t="n">
        <v>0</v>
      </c>
      <c r="D28" s="275" t="n">
        <v>10955328.31</v>
      </c>
      <c r="E28" s="276" t="n">
        <v>10955328.31</v>
      </c>
    </row>
    <row r="29" customFormat="false" ht="15" hidden="false" customHeight="false" outlineLevel="0" collapsed="false">
      <c r="B29" s="263" t="n">
        <v>45261</v>
      </c>
      <c r="C29" s="274" t="n">
        <v>0</v>
      </c>
      <c r="D29" s="275" t="n">
        <v>11207064.65</v>
      </c>
      <c r="E29" s="276" t="n">
        <f aca="false">C29+D29</f>
        <v>11207064.65</v>
      </c>
    </row>
    <row r="30" customFormat="false" ht="15" hidden="false" customHeight="false" outlineLevel="0" collapsed="false">
      <c r="B30" s="263" t="n">
        <v>45292</v>
      </c>
      <c r="C30" s="277" t="n">
        <v>392669.04</v>
      </c>
      <c r="D30" s="275" t="n">
        <v>6655462.08</v>
      </c>
      <c r="E30" s="276" t="n">
        <f aca="false">C30+D30</f>
        <v>7048131.12</v>
      </c>
    </row>
    <row r="31" customFormat="false" ht="15" hidden="false" customHeight="false" outlineLevel="0" collapsed="false">
      <c r="B31" s="263" t="n">
        <v>45323</v>
      </c>
      <c r="C31" s="277" t="n">
        <v>866986.9</v>
      </c>
      <c r="D31" s="275" t="n">
        <v>2044326.81</v>
      </c>
      <c r="E31" s="276" t="n">
        <f aca="false">C31+D31</f>
        <v>2911313.71</v>
      </c>
    </row>
    <row r="32" customFormat="false" ht="15" hidden="false" customHeight="false" outlineLevel="0" collapsed="false">
      <c r="B32" s="263" t="n">
        <v>45352</v>
      </c>
      <c r="C32" s="277" t="n">
        <v>0</v>
      </c>
      <c r="D32" s="275" t="n">
        <v>-2805401.95</v>
      </c>
      <c r="E32" s="276" t="n">
        <f aca="false">C32+D32</f>
        <v>-2805401.95</v>
      </c>
    </row>
    <row r="33" customFormat="false" ht="15" hidden="false" customHeight="false" outlineLevel="0" collapsed="false">
      <c r="B33" s="263" t="n">
        <v>45383</v>
      </c>
      <c r="C33" s="277" t="n">
        <v>630270.08</v>
      </c>
      <c r="D33" s="275" t="n">
        <v>4798878.06</v>
      </c>
      <c r="E33" s="276" t="n">
        <f aca="false">C33+D33</f>
        <v>5429148.14</v>
      </c>
    </row>
    <row r="34" customFormat="false" ht="15" hidden="false" customHeight="false" outlineLevel="0" collapsed="false">
      <c r="B34" s="263" t="n">
        <v>45413</v>
      </c>
      <c r="C34" s="277" t="n">
        <v>593654.59</v>
      </c>
      <c r="D34" s="275" t="n">
        <v>15119607.75</v>
      </c>
      <c r="E34" s="276" t="n">
        <f aca="false">C34+D34</f>
        <v>15713262.34</v>
      </c>
    </row>
    <row r="35" customFormat="false" ht="15" hidden="false" customHeight="false" outlineLevel="0" collapsed="false">
      <c r="B35" s="263" t="n">
        <v>45444</v>
      </c>
      <c r="C35" s="277" t="n">
        <v>581896.27</v>
      </c>
      <c r="D35" s="275" t="n">
        <v>3935049.62</v>
      </c>
      <c r="E35" s="276" t="n">
        <f aca="false">C35+D35</f>
        <v>4516945.89</v>
      </c>
    </row>
    <row r="36" customFormat="false" ht="15" hidden="false" customHeight="false" outlineLevel="0" collapsed="false">
      <c r="B36" s="263" t="n">
        <v>45474</v>
      </c>
      <c r="C36" s="267" t="n">
        <v>81391.05</v>
      </c>
      <c r="D36" s="275" t="n">
        <v>1040785.28</v>
      </c>
      <c r="E36" s="276" t="n">
        <f aca="false">C36+D36</f>
        <v>1122176.33</v>
      </c>
    </row>
    <row r="37" customFormat="false" ht="15" hidden="false" customHeight="false" outlineLevel="0" collapsed="false">
      <c r="B37" s="263" t="n">
        <v>45505</v>
      </c>
      <c r="C37" s="267" t="n">
        <v>1314509.65</v>
      </c>
      <c r="D37" s="275" t="n">
        <v>6111488.92</v>
      </c>
      <c r="E37" s="276" t="n">
        <v>7425998.57</v>
      </c>
    </row>
    <row r="38" customFormat="false" ht="15" hidden="false" customHeight="false" outlineLevel="0" collapsed="false">
      <c r="B38" s="278" t="s">
        <v>166</v>
      </c>
      <c r="C38" s="279" t="n">
        <v>15119607.75</v>
      </c>
      <c r="D38" s="280" t="n">
        <f aca="false">SUM(D26:D37)</f>
        <v>77010738.39</v>
      </c>
      <c r="E38" s="281" t="n">
        <f aca="false">SUM(E26:E37)</f>
        <v>81472115.97</v>
      </c>
    </row>
    <row r="39" customFormat="false" ht="15" hidden="false" customHeight="false" outlineLevel="0" collapsed="false">
      <c r="E39" s="282" t="s">
        <v>167</v>
      </c>
    </row>
    <row r="43" customFormat="false" ht="15" hidden="false" customHeight="false" outlineLevel="0" collapsed="false">
      <c r="D43" s="228"/>
      <c r="E43" s="228"/>
      <c r="F43" s="228"/>
    </row>
  </sheetData>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24"/>
  <sheetViews>
    <sheetView showFormulas="false" showGridLines="true" showRowColHeaders="true" showZeros="true" rightToLeft="false" tabSelected="false" showOutlineSymbols="true" defaultGridColor="true" view="normal" topLeftCell="A210" colorId="64" zoomScale="100" zoomScaleNormal="100" zoomScalePageLayoutView="100" workbookViewId="0">
      <selection pane="topLeft" activeCell="A225" activeCellId="0" sqref="A225"/>
    </sheetView>
  </sheetViews>
  <sheetFormatPr defaultColWidth="12.58984375" defaultRowHeight="15" zeroHeight="false" outlineLevelRow="0" outlineLevelCol="0"/>
  <cols>
    <col collapsed="false" customWidth="true" hidden="false" outlineLevel="0" max="1" min="1" style="283" width="50.71"/>
    <col collapsed="false" customWidth="true" hidden="false" outlineLevel="0" max="2" min="2" style="283" width="92.57"/>
    <col collapsed="false" customWidth="true" hidden="false" outlineLevel="0" max="3" min="3" style="284" width="14.01"/>
    <col collapsed="false" customWidth="true" hidden="false" outlineLevel="0" max="5" min="4" style="284" width="14.57"/>
    <col collapsed="false" customWidth="true" hidden="false" outlineLevel="0" max="6" min="6" style="284" width="14.01"/>
    <col collapsed="false" customWidth="true" hidden="false" outlineLevel="0" max="7" min="7" style="284" width="14.57"/>
    <col collapsed="false" customWidth="true" hidden="false" outlineLevel="0" max="9" min="8" style="284" width="14.01"/>
    <col collapsed="false" customWidth="true" hidden="true" outlineLevel="0" max="14" min="10" style="284" width="14.01"/>
    <col collapsed="false" customWidth="true" hidden="false" outlineLevel="0" max="15" min="15" style="284" width="15.15"/>
    <col collapsed="false" customWidth="true" hidden="false" outlineLevel="0" max="16" min="16" style="283" width="9.14"/>
    <col collapsed="false" customWidth="true" hidden="false" outlineLevel="0" max="17" min="17" style="283" width="15.42"/>
    <col collapsed="false" customWidth="false" hidden="false" outlineLevel="0" max="256" min="18" style="283" width="12.57"/>
    <col collapsed="false" customWidth="true" hidden="false" outlineLevel="0" max="257" min="257" style="283" width="50.71"/>
    <col collapsed="false" customWidth="true" hidden="false" outlineLevel="0" max="258" min="258" style="283" width="92.57"/>
    <col collapsed="false" customWidth="true" hidden="false" outlineLevel="0" max="259" min="259" style="283" width="14.01"/>
    <col collapsed="false" customWidth="true" hidden="false" outlineLevel="0" max="261" min="260" style="283" width="14.57"/>
    <col collapsed="false" customWidth="true" hidden="false" outlineLevel="0" max="262" min="262" style="283" width="14.01"/>
    <col collapsed="false" customWidth="true" hidden="false" outlineLevel="0" max="263" min="263" style="283" width="14.57"/>
    <col collapsed="false" customWidth="true" hidden="false" outlineLevel="0" max="265" min="264" style="283" width="14.01"/>
    <col collapsed="false" customWidth="true" hidden="true" outlineLevel="0" max="270" min="266" style="283" width="11.52"/>
    <col collapsed="false" customWidth="true" hidden="false" outlineLevel="0" max="271" min="271" style="283" width="15.15"/>
    <col collapsed="false" customWidth="true" hidden="false" outlineLevel="0" max="272" min="272" style="283" width="9.14"/>
    <col collapsed="false" customWidth="true" hidden="false" outlineLevel="0" max="273" min="273" style="283" width="15.42"/>
    <col collapsed="false" customWidth="false" hidden="false" outlineLevel="0" max="512" min="274" style="283" width="12.57"/>
    <col collapsed="false" customWidth="true" hidden="false" outlineLevel="0" max="513" min="513" style="283" width="50.71"/>
    <col collapsed="false" customWidth="true" hidden="false" outlineLevel="0" max="514" min="514" style="283" width="92.57"/>
    <col collapsed="false" customWidth="true" hidden="false" outlineLevel="0" max="515" min="515" style="283" width="14.01"/>
    <col collapsed="false" customWidth="true" hidden="false" outlineLevel="0" max="517" min="516" style="283" width="14.57"/>
    <col collapsed="false" customWidth="true" hidden="false" outlineLevel="0" max="518" min="518" style="283" width="14.01"/>
    <col collapsed="false" customWidth="true" hidden="false" outlineLevel="0" max="519" min="519" style="283" width="14.57"/>
    <col collapsed="false" customWidth="true" hidden="false" outlineLevel="0" max="521" min="520" style="283" width="14.01"/>
    <col collapsed="false" customWidth="true" hidden="true" outlineLevel="0" max="526" min="522" style="283" width="11.52"/>
    <col collapsed="false" customWidth="true" hidden="false" outlineLevel="0" max="527" min="527" style="283" width="15.15"/>
    <col collapsed="false" customWidth="true" hidden="false" outlineLevel="0" max="528" min="528" style="283" width="9.14"/>
    <col collapsed="false" customWidth="true" hidden="false" outlineLevel="0" max="529" min="529" style="283" width="15.42"/>
    <col collapsed="false" customWidth="false" hidden="false" outlineLevel="0" max="768" min="530" style="283" width="12.57"/>
    <col collapsed="false" customWidth="true" hidden="false" outlineLevel="0" max="769" min="769" style="283" width="50.71"/>
    <col collapsed="false" customWidth="true" hidden="false" outlineLevel="0" max="770" min="770" style="283" width="92.57"/>
    <col collapsed="false" customWidth="true" hidden="false" outlineLevel="0" max="771" min="771" style="283" width="14.01"/>
    <col collapsed="false" customWidth="true" hidden="false" outlineLevel="0" max="773" min="772" style="283" width="14.57"/>
    <col collapsed="false" customWidth="true" hidden="false" outlineLevel="0" max="774" min="774" style="283" width="14.01"/>
    <col collapsed="false" customWidth="true" hidden="false" outlineLevel="0" max="775" min="775" style="283" width="14.57"/>
    <col collapsed="false" customWidth="true" hidden="false" outlineLevel="0" max="777" min="776" style="283" width="14.01"/>
    <col collapsed="false" customWidth="true" hidden="true" outlineLevel="0" max="782" min="778" style="283" width="11.52"/>
    <col collapsed="false" customWidth="true" hidden="false" outlineLevel="0" max="783" min="783" style="283" width="15.15"/>
    <col collapsed="false" customWidth="true" hidden="false" outlineLevel="0" max="784" min="784" style="283" width="9.14"/>
    <col collapsed="false" customWidth="true" hidden="false" outlineLevel="0" max="785" min="785" style="283" width="15.42"/>
    <col collapsed="false" customWidth="false" hidden="false" outlineLevel="0" max="1024" min="786" style="283" width="12.57"/>
  </cols>
  <sheetData>
    <row r="1" customFormat="false" ht="12.75" hidden="false" customHeight="true" outlineLevel="0" collapsed="false">
      <c r="A1" s="285" t="s">
        <v>168</v>
      </c>
      <c r="B1" s="286"/>
      <c r="C1" s="286"/>
      <c r="D1" s="286"/>
      <c r="E1" s="286"/>
      <c r="F1" s="286"/>
      <c r="G1" s="286"/>
      <c r="H1" s="286"/>
      <c r="I1" s="286"/>
      <c r="J1" s="286"/>
      <c r="K1" s="286"/>
      <c r="L1" s="286"/>
      <c r="M1" s="286"/>
      <c r="N1" s="286"/>
      <c r="O1" s="286"/>
      <c r="P1" s="287"/>
      <c r="Q1" s="287"/>
    </row>
    <row r="2" customFormat="false" ht="12.75" hidden="false" customHeight="true" outlineLevel="0" collapsed="false">
      <c r="A2" s="288" t="s">
        <v>169</v>
      </c>
      <c r="B2" s="286"/>
      <c r="C2" s="286"/>
      <c r="D2" s="286"/>
      <c r="E2" s="286"/>
      <c r="F2" s="286"/>
      <c r="G2" s="286"/>
      <c r="H2" s="286"/>
      <c r="I2" s="286"/>
      <c r="J2" s="286"/>
      <c r="K2" s="286"/>
      <c r="L2" s="286"/>
      <c r="M2" s="286"/>
      <c r="N2" s="286"/>
      <c r="O2" s="286"/>
      <c r="P2" s="287"/>
      <c r="Q2" s="287"/>
    </row>
    <row r="3" customFormat="false" ht="22.5" hidden="false" customHeight="true" outlineLevel="0" collapsed="false">
      <c r="A3" s="287"/>
      <c r="B3" s="289"/>
      <c r="C3" s="286"/>
      <c r="D3" s="286"/>
      <c r="E3" s="286"/>
      <c r="F3" s="286"/>
      <c r="G3" s="286"/>
      <c r="H3" s="286"/>
      <c r="I3" s="286"/>
      <c r="J3" s="286"/>
      <c r="K3" s="286"/>
      <c r="L3" s="286"/>
      <c r="M3" s="286"/>
      <c r="N3" s="286"/>
      <c r="O3" s="286"/>
      <c r="P3" s="287"/>
      <c r="Q3" s="287"/>
    </row>
    <row r="4" customFormat="false" ht="41.25" hidden="false" customHeight="true" outlineLevel="0" collapsed="false">
      <c r="A4" s="290" t="s">
        <v>170</v>
      </c>
      <c r="B4" s="289"/>
      <c r="C4" s="291"/>
      <c r="D4" s="291"/>
      <c r="E4" s="291"/>
      <c r="F4" s="291"/>
      <c r="G4" s="291"/>
      <c r="H4" s="291"/>
      <c r="I4" s="291"/>
      <c r="J4" s="291"/>
      <c r="K4" s="291"/>
      <c r="L4" s="291"/>
      <c r="M4" s="291"/>
      <c r="N4" s="291"/>
      <c r="O4" s="291"/>
      <c r="P4" s="287"/>
      <c r="Q4" s="287"/>
    </row>
    <row r="5" customFormat="false" ht="12.75" hidden="false" customHeight="true" outlineLevel="0" collapsed="false">
      <c r="A5" s="292" t="s">
        <v>171</v>
      </c>
      <c r="B5" s="293" t="s">
        <v>172</v>
      </c>
      <c r="C5" s="294" t="s">
        <v>173</v>
      </c>
      <c r="D5" s="295"/>
      <c r="E5" s="295"/>
      <c r="F5" s="295"/>
      <c r="G5" s="295"/>
      <c r="H5" s="295"/>
      <c r="I5" s="295"/>
      <c r="J5" s="295"/>
      <c r="K5" s="295"/>
      <c r="L5" s="295"/>
      <c r="M5" s="295"/>
      <c r="N5" s="295"/>
      <c r="O5" s="296"/>
      <c r="P5" s="287"/>
      <c r="Q5" s="287"/>
    </row>
    <row r="6" customFormat="false" ht="12.75" hidden="false" customHeight="true" outlineLevel="0" collapsed="false">
      <c r="A6" s="297"/>
      <c r="B6" s="297"/>
      <c r="C6" s="298" t="s">
        <v>95</v>
      </c>
      <c r="D6" s="298" t="s">
        <v>96</v>
      </c>
      <c r="E6" s="298" t="s">
        <v>174</v>
      </c>
      <c r="F6" s="298" t="s">
        <v>98</v>
      </c>
      <c r="G6" s="298" t="s">
        <v>99</v>
      </c>
      <c r="H6" s="298" t="s">
        <v>100</v>
      </c>
      <c r="I6" s="298" t="s">
        <v>101</v>
      </c>
      <c r="J6" s="298" t="s">
        <v>102</v>
      </c>
      <c r="K6" s="298" t="s">
        <v>91</v>
      </c>
      <c r="L6" s="298" t="s">
        <v>92</v>
      </c>
      <c r="M6" s="298" t="s">
        <v>93</v>
      </c>
      <c r="N6" s="298" t="s">
        <v>94</v>
      </c>
      <c r="O6" s="298" t="s">
        <v>90</v>
      </c>
      <c r="P6" s="287"/>
      <c r="Q6" s="287"/>
    </row>
    <row r="7" customFormat="false" ht="12.75" hidden="false" customHeight="true" outlineLevel="0" collapsed="false">
      <c r="A7" s="299" t="s">
        <v>175</v>
      </c>
      <c r="B7" s="300"/>
      <c r="C7" s="300" t="n">
        <v>32189780.29</v>
      </c>
      <c r="D7" s="300" t="n">
        <v>30141315.32</v>
      </c>
      <c r="E7" s="300" t="n">
        <v>30985499.76</v>
      </c>
      <c r="F7" s="300" t="n">
        <v>30851073.92</v>
      </c>
      <c r="G7" s="300" t="n">
        <v>34114448.87</v>
      </c>
      <c r="H7" s="300" t="n">
        <v>31933182.32</v>
      </c>
      <c r="I7" s="300" t="n">
        <v>32356519.74</v>
      </c>
      <c r="J7" s="300"/>
      <c r="K7" s="300"/>
      <c r="L7" s="300"/>
      <c r="M7" s="300"/>
      <c r="N7" s="300"/>
      <c r="O7" s="300" t="n">
        <f aca="false">SUM(C7:N7)</f>
        <v>222571820.22</v>
      </c>
      <c r="P7" s="301"/>
      <c r="Q7" s="302"/>
    </row>
    <row r="8" customFormat="false" ht="12.75" hidden="false" customHeight="true" outlineLevel="0" collapsed="false">
      <c r="A8" s="303" t="s">
        <v>176</v>
      </c>
      <c r="B8" s="303"/>
      <c r="C8" s="304" t="n">
        <v>24509348.2</v>
      </c>
      <c r="D8" s="304" t="n">
        <v>24322668.49</v>
      </c>
      <c r="E8" s="304" t="n">
        <v>25228811.19</v>
      </c>
      <c r="F8" s="304" t="n">
        <v>25210284.71</v>
      </c>
      <c r="G8" s="304" t="n">
        <v>26298511.82</v>
      </c>
      <c r="H8" s="305" t="n">
        <v>26417732.57</v>
      </c>
      <c r="I8" s="305" t="n">
        <v>26343191</v>
      </c>
      <c r="J8" s="305"/>
      <c r="K8" s="305"/>
      <c r="L8" s="305"/>
      <c r="M8" s="305"/>
      <c r="N8" s="305"/>
      <c r="O8" s="304" t="n">
        <f aca="false">SUM(C8:N8)</f>
        <v>178330547.98</v>
      </c>
      <c r="P8" s="306"/>
      <c r="Q8" s="287"/>
    </row>
    <row r="9" customFormat="false" ht="12.75" hidden="false" customHeight="true" outlineLevel="0" collapsed="false">
      <c r="A9" s="293" t="s">
        <v>177</v>
      </c>
      <c r="B9" s="293"/>
      <c r="C9" s="307" t="n">
        <v>0</v>
      </c>
      <c r="D9" s="307" t="n">
        <v>0</v>
      </c>
      <c r="E9" s="307" t="n">
        <v>0</v>
      </c>
      <c r="F9" s="307" t="n">
        <v>0</v>
      </c>
      <c r="G9" s="307" t="n">
        <v>0</v>
      </c>
      <c r="H9" s="307" t="n">
        <v>0</v>
      </c>
      <c r="I9" s="307" t="n">
        <v>0</v>
      </c>
      <c r="J9" s="308"/>
      <c r="K9" s="308"/>
      <c r="L9" s="308"/>
      <c r="M9" s="308"/>
      <c r="N9" s="308"/>
      <c r="O9" s="309" t="n">
        <f aca="false">SUM(C9:N9)</f>
        <v>0</v>
      </c>
      <c r="P9" s="306"/>
      <c r="Q9" s="287"/>
    </row>
    <row r="10" customFormat="false" ht="12.75" hidden="false" customHeight="true" outlineLevel="0" collapsed="false">
      <c r="A10" s="293" t="s">
        <v>178</v>
      </c>
      <c r="B10" s="293" t="s">
        <v>179</v>
      </c>
      <c r="C10" s="307" t="n">
        <v>0</v>
      </c>
      <c r="D10" s="307" t="n">
        <v>0</v>
      </c>
      <c r="E10" s="307" t="n">
        <v>0</v>
      </c>
      <c r="F10" s="307" t="n">
        <v>0</v>
      </c>
      <c r="G10" s="307" t="n">
        <v>0</v>
      </c>
      <c r="H10" s="307" t="n">
        <v>0</v>
      </c>
      <c r="I10" s="307" t="n">
        <v>0</v>
      </c>
      <c r="J10" s="308"/>
      <c r="K10" s="308"/>
      <c r="L10" s="308"/>
      <c r="M10" s="308"/>
      <c r="N10" s="308"/>
      <c r="O10" s="309" t="n">
        <f aca="false">SUM(C10:N10)</f>
        <v>0</v>
      </c>
      <c r="P10" s="306"/>
      <c r="Q10" s="287"/>
    </row>
    <row r="11" customFormat="false" ht="12.75" hidden="false" customHeight="true" outlineLevel="0" collapsed="false">
      <c r="A11" s="293" t="s">
        <v>178</v>
      </c>
      <c r="B11" s="293" t="s">
        <v>180</v>
      </c>
      <c r="C11" s="307" t="n">
        <v>0</v>
      </c>
      <c r="D11" s="307" t="n">
        <v>0</v>
      </c>
      <c r="E11" s="307" t="n">
        <v>0</v>
      </c>
      <c r="F11" s="307" t="n">
        <v>0</v>
      </c>
      <c r="G11" s="307" t="n">
        <v>0</v>
      </c>
      <c r="H11" s="307" t="n">
        <v>0</v>
      </c>
      <c r="I11" s="307" t="n">
        <v>0</v>
      </c>
      <c r="J11" s="308"/>
      <c r="K11" s="308"/>
      <c r="L11" s="308"/>
      <c r="M11" s="308"/>
      <c r="N11" s="308"/>
      <c r="O11" s="309" t="n">
        <f aca="false">SUM(C11:N11)</f>
        <v>0</v>
      </c>
      <c r="P11" s="306"/>
      <c r="Q11" s="287"/>
    </row>
    <row r="12" customFormat="false" ht="12.75" hidden="false" customHeight="true" outlineLevel="0" collapsed="false">
      <c r="A12" s="293" t="s">
        <v>178</v>
      </c>
      <c r="B12" s="293" t="s">
        <v>181</v>
      </c>
      <c r="C12" s="307" t="n">
        <v>0</v>
      </c>
      <c r="D12" s="307" t="n">
        <v>0</v>
      </c>
      <c r="E12" s="307" t="n">
        <v>0</v>
      </c>
      <c r="F12" s="307" t="n">
        <v>0</v>
      </c>
      <c r="G12" s="307" t="n">
        <v>0</v>
      </c>
      <c r="H12" s="307" t="n">
        <v>0</v>
      </c>
      <c r="I12" s="307" t="n">
        <v>0</v>
      </c>
      <c r="J12" s="308"/>
      <c r="K12" s="308"/>
      <c r="L12" s="308"/>
      <c r="M12" s="308"/>
      <c r="N12" s="308"/>
      <c r="O12" s="309" t="n">
        <f aca="false">SUM(C12:N12)</f>
        <v>0</v>
      </c>
      <c r="P12" s="306"/>
      <c r="Q12" s="287"/>
    </row>
    <row r="13" customFormat="false" ht="12.75" hidden="false" customHeight="true" outlineLevel="0" collapsed="false">
      <c r="A13" s="293" t="s">
        <v>178</v>
      </c>
      <c r="B13" s="293" t="s">
        <v>182</v>
      </c>
      <c r="C13" s="307" t="n">
        <v>0</v>
      </c>
      <c r="D13" s="307" t="n">
        <v>0</v>
      </c>
      <c r="E13" s="307" t="n">
        <v>0</v>
      </c>
      <c r="F13" s="307" t="n">
        <v>0</v>
      </c>
      <c r="G13" s="307" t="n">
        <v>0</v>
      </c>
      <c r="H13" s="307" t="n">
        <v>0</v>
      </c>
      <c r="I13" s="307" t="n">
        <v>0</v>
      </c>
      <c r="J13" s="308"/>
      <c r="K13" s="308"/>
      <c r="L13" s="308"/>
      <c r="M13" s="308"/>
      <c r="N13" s="308"/>
      <c r="O13" s="309" t="n">
        <f aca="false">SUM(C13:N13)</f>
        <v>0</v>
      </c>
      <c r="P13" s="306"/>
      <c r="Q13" s="287"/>
    </row>
    <row r="14" customFormat="false" ht="12.75" hidden="false" customHeight="true" outlineLevel="0" collapsed="false">
      <c r="A14" s="293" t="s">
        <v>183</v>
      </c>
      <c r="B14" s="293"/>
      <c r="C14" s="307" t="n">
        <v>22909850.52</v>
      </c>
      <c r="D14" s="307" t="n">
        <v>23121528.87</v>
      </c>
      <c r="E14" s="307" t="n">
        <v>23619604.33</v>
      </c>
      <c r="F14" s="307" t="n">
        <v>23720673.84</v>
      </c>
      <c r="G14" s="307" t="n">
        <v>24786545.11</v>
      </c>
      <c r="H14" s="308" t="n">
        <v>24549159.38</v>
      </c>
      <c r="I14" s="308" t="n">
        <v>24709628.31</v>
      </c>
      <c r="J14" s="308"/>
      <c r="K14" s="308"/>
      <c r="L14" s="308"/>
      <c r="M14" s="308"/>
      <c r="N14" s="308"/>
      <c r="O14" s="309" t="n">
        <f aca="false">SUM(C14:N14)</f>
        <v>167416990.36</v>
      </c>
      <c r="P14" s="306"/>
      <c r="Q14" s="287"/>
    </row>
    <row r="15" customFormat="false" ht="12.75" hidden="false" customHeight="true" outlineLevel="0" collapsed="false">
      <c r="A15" s="293" t="s">
        <v>184</v>
      </c>
      <c r="B15" s="293" t="s">
        <v>182</v>
      </c>
      <c r="C15" s="307" t="n">
        <v>0</v>
      </c>
      <c r="D15" s="307" t="n">
        <v>0</v>
      </c>
      <c r="E15" s="307" t="n">
        <v>0</v>
      </c>
      <c r="F15" s="307" t="n">
        <v>11422679.04</v>
      </c>
      <c r="G15" s="307" t="n">
        <v>1852459.33</v>
      </c>
      <c r="H15" s="308" t="n">
        <v>0</v>
      </c>
      <c r="I15" s="308" t="n">
        <v>0</v>
      </c>
      <c r="J15" s="308"/>
      <c r="K15" s="308"/>
      <c r="L15" s="308"/>
      <c r="M15" s="308"/>
      <c r="N15" s="308"/>
      <c r="O15" s="309" t="n">
        <f aca="false">SUM(C15:N15)</f>
        <v>13275138.37</v>
      </c>
      <c r="P15" s="306"/>
      <c r="Q15" s="287"/>
    </row>
    <row r="16" customFormat="false" ht="12.75" hidden="false" customHeight="true" outlineLevel="0" collapsed="false">
      <c r="A16" s="293" t="s">
        <v>185</v>
      </c>
      <c r="B16" s="293" t="s">
        <v>179</v>
      </c>
      <c r="C16" s="307" t="n">
        <v>19163471.02</v>
      </c>
      <c r="D16" s="307" t="n">
        <v>13737688.17</v>
      </c>
      <c r="E16" s="307" t="n">
        <v>13977566.77</v>
      </c>
      <c r="F16" s="307" t="n">
        <v>2341879.87</v>
      </c>
      <c r="G16" s="307" t="n">
        <v>11868889.54</v>
      </c>
      <c r="H16" s="308" t="n">
        <v>13800663.02</v>
      </c>
      <c r="I16" s="308" t="n">
        <v>14683909.53</v>
      </c>
      <c r="J16" s="308"/>
      <c r="K16" s="308"/>
      <c r="L16" s="308"/>
      <c r="M16" s="308"/>
      <c r="N16" s="308"/>
      <c r="O16" s="309" t="n">
        <f aca="false">SUM(C16:N16)</f>
        <v>89574067.92</v>
      </c>
      <c r="P16" s="306"/>
      <c r="Q16" s="287"/>
    </row>
    <row r="17" customFormat="false" ht="12.75" hidden="false" customHeight="true" outlineLevel="0" collapsed="false">
      <c r="A17" s="293" t="s">
        <v>185</v>
      </c>
      <c r="B17" s="293" t="s">
        <v>180</v>
      </c>
      <c r="C17" s="307" t="n">
        <v>3746379.5</v>
      </c>
      <c r="D17" s="307" t="n">
        <v>9383840.7</v>
      </c>
      <c r="E17" s="307" t="n">
        <v>9642037.56</v>
      </c>
      <c r="F17" s="307" t="n">
        <v>9956114.93</v>
      </c>
      <c r="G17" s="307" t="n">
        <v>11065196.24</v>
      </c>
      <c r="H17" s="308" t="n">
        <v>10748496.36</v>
      </c>
      <c r="I17" s="308" t="n">
        <v>10025718.78</v>
      </c>
      <c r="J17" s="308"/>
      <c r="K17" s="308"/>
      <c r="L17" s="308"/>
      <c r="M17" s="308"/>
      <c r="N17" s="308"/>
      <c r="O17" s="309" t="n">
        <f aca="false">SUM(C17:N17)</f>
        <v>64567784.07</v>
      </c>
      <c r="P17" s="306"/>
      <c r="Q17" s="287"/>
    </row>
    <row r="18" customFormat="false" ht="12.75" hidden="false" customHeight="true" outlineLevel="0" collapsed="false">
      <c r="A18" s="293" t="s">
        <v>186</v>
      </c>
      <c r="B18" s="293"/>
      <c r="C18" s="307" t="n">
        <v>1599497.68</v>
      </c>
      <c r="D18" s="307" t="n">
        <v>1201139.62</v>
      </c>
      <c r="E18" s="307" t="n">
        <v>1609206.86</v>
      </c>
      <c r="F18" s="307" t="n">
        <v>1489610.87</v>
      </c>
      <c r="G18" s="307" t="n">
        <v>1511966.71</v>
      </c>
      <c r="H18" s="308" t="n">
        <v>1868573.19</v>
      </c>
      <c r="I18" s="308" t="n">
        <v>1633562.69</v>
      </c>
      <c r="J18" s="308"/>
      <c r="K18" s="308"/>
      <c r="L18" s="308"/>
      <c r="M18" s="308"/>
      <c r="N18" s="308"/>
      <c r="O18" s="309" t="n">
        <f aca="false">SUM(C18:N18)</f>
        <v>10913557.62</v>
      </c>
      <c r="P18" s="306"/>
      <c r="Q18" s="287"/>
    </row>
    <row r="19" customFormat="false" ht="12.75" hidden="false" customHeight="true" outlineLevel="0" collapsed="false">
      <c r="A19" s="293" t="s">
        <v>184</v>
      </c>
      <c r="B19" s="293" t="s">
        <v>182</v>
      </c>
      <c r="C19" s="307" t="n">
        <v>0</v>
      </c>
      <c r="D19" s="307" t="n">
        <v>0</v>
      </c>
      <c r="E19" s="307" t="n">
        <v>0</v>
      </c>
      <c r="F19" s="307" t="n">
        <v>1161469.2</v>
      </c>
      <c r="G19" s="307" t="n">
        <v>0</v>
      </c>
      <c r="H19" s="308" t="n">
        <v>0</v>
      </c>
      <c r="I19" s="308" t="n">
        <v>0</v>
      </c>
      <c r="J19" s="308"/>
      <c r="K19" s="308"/>
      <c r="L19" s="308"/>
      <c r="M19" s="308"/>
      <c r="N19" s="308"/>
      <c r="O19" s="309" t="n">
        <f aca="false">SUM(C19:N19)</f>
        <v>1161469.2</v>
      </c>
      <c r="P19" s="306"/>
      <c r="Q19" s="287"/>
    </row>
    <row r="20" customFormat="false" ht="12.75" hidden="false" customHeight="true" outlineLevel="0" collapsed="false">
      <c r="A20" s="293" t="s">
        <v>185</v>
      </c>
      <c r="B20" s="293" t="s">
        <v>179</v>
      </c>
      <c r="C20" s="307" t="n">
        <v>1599497.68</v>
      </c>
      <c r="D20" s="307" t="n">
        <v>1201139.62</v>
      </c>
      <c r="E20" s="307" t="n">
        <v>1609206.86</v>
      </c>
      <c r="F20" s="307" t="n">
        <v>328141.67</v>
      </c>
      <c r="G20" s="307" t="n">
        <v>1511966.71</v>
      </c>
      <c r="H20" s="308" t="n">
        <v>1868573.19</v>
      </c>
      <c r="I20" s="308" t="n">
        <v>1633562.69</v>
      </c>
      <c r="J20" s="308"/>
      <c r="K20" s="308"/>
      <c r="L20" s="308"/>
      <c r="M20" s="308"/>
      <c r="N20" s="308"/>
      <c r="O20" s="309" t="n">
        <f aca="false">SUM(C20:N20)</f>
        <v>9752088.42</v>
      </c>
      <c r="P20" s="306"/>
      <c r="Q20" s="287"/>
    </row>
    <row r="21" customFormat="false" ht="12.75" hidden="false" customHeight="true" outlineLevel="0" collapsed="false">
      <c r="A21" s="293" t="s">
        <v>185</v>
      </c>
      <c r="B21" s="293" t="s">
        <v>180</v>
      </c>
      <c r="C21" s="307" t="n">
        <v>0</v>
      </c>
      <c r="D21" s="307" t="n">
        <v>0</v>
      </c>
      <c r="E21" s="307" t="n">
        <v>0</v>
      </c>
      <c r="F21" s="307" t="n">
        <v>0</v>
      </c>
      <c r="G21" s="307" t="n">
        <v>0</v>
      </c>
      <c r="H21" s="308" t="n">
        <v>0</v>
      </c>
      <c r="I21" s="308" t="n">
        <v>0</v>
      </c>
      <c r="J21" s="308"/>
      <c r="K21" s="308"/>
      <c r="L21" s="308"/>
      <c r="M21" s="308"/>
      <c r="N21" s="308"/>
      <c r="O21" s="309" t="n">
        <f aca="false">SUM(C21:N21)</f>
        <v>0</v>
      </c>
      <c r="P21" s="306"/>
      <c r="Q21" s="287"/>
    </row>
    <row r="22" customFormat="false" ht="12.75" hidden="false" customHeight="true" outlineLevel="0" collapsed="false">
      <c r="A22" s="310" t="s">
        <v>187</v>
      </c>
      <c r="B22" s="310"/>
      <c r="C22" s="311" t="n">
        <v>5460807.18</v>
      </c>
      <c r="D22" s="311" t="n">
        <v>5369828.02</v>
      </c>
      <c r="E22" s="311" t="n">
        <v>5275770.6</v>
      </c>
      <c r="F22" s="311" t="n">
        <v>5284016.15</v>
      </c>
      <c r="G22" s="311" t="n">
        <v>5452102.1</v>
      </c>
      <c r="H22" s="312" t="n">
        <v>5282699.26</v>
      </c>
      <c r="I22" s="312" t="n">
        <v>5593206.84</v>
      </c>
      <c r="J22" s="312"/>
      <c r="K22" s="312"/>
      <c r="L22" s="312"/>
      <c r="M22" s="312"/>
      <c r="N22" s="312"/>
      <c r="O22" s="311" t="n">
        <f aca="false">SUM(C22:N22)</f>
        <v>37718430.15</v>
      </c>
      <c r="P22" s="306"/>
      <c r="Q22" s="287"/>
    </row>
    <row r="23" customFormat="false" ht="12.75" hidden="false" customHeight="true" outlineLevel="0" collapsed="false">
      <c r="A23" s="293" t="s">
        <v>177</v>
      </c>
      <c r="B23" s="293"/>
      <c r="C23" s="307" t="n">
        <v>0</v>
      </c>
      <c r="D23" s="307" t="n">
        <v>0</v>
      </c>
      <c r="E23" s="307" t="n">
        <v>0</v>
      </c>
      <c r="F23" s="307" t="n">
        <v>0</v>
      </c>
      <c r="G23" s="307" t="n">
        <v>0</v>
      </c>
      <c r="H23" s="308" t="n">
        <v>0</v>
      </c>
      <c r="I23" s="308" t="n">
        <v>0</v>
      </c>
      <c r="J23" s="308"/>
      <c r="K23" s="308"/>
      <c r="L23" s="308"/>
      <c r="M23" s="308"/>
      <c r="N23" s="308"/>
      <c r="O23" s="309" t="n">
        <f aca="false">SUM(C23:N23)</f>
        <v>0</v>
      </c>
      <c r="P23" s="306"/>
      <c r="Q23" s="287"/>
    </row>
    <row r="24" customFormat="false" ht="12.75" hidden="false" customHeight="true" outlineLevel="0" collapsed="false">
      <c r="A24" s="293" t="s">
        <v>178</v>
      </c>
      <c r="B24" s="293" t="s">
        <v>179</v>
      </c>
      <c r="C24" s="307" t="n">
        <v>0</v>
      </c>
      <c r="D24" s="307" t="n">
        <v>0</v>
      </c>
      <c r="E24" s="307" t="n">
        <v>0</v>
      </c>
      <c r="F24" s="307" t="n">
        <v>0</v>
      </c>
      <c r="G24" s="307" t="n">
        <v>0</v>
      </c>
      <c r="H24" s="308" t="n">
        <v>0</v>
      </c>
      <c r="I24" s="308" t="n">
        <v>0</v>
      </c>
      <c r="J24" s="308"/>
      <c r="K24" s="308"/>
      <c r="L24" s="308"/>
      <c r="M24" s="308"/>
      <c r="N24" s="308"/>
      <c r="O24" s="309" t="n">
        <f aca="false">SUM(C24:N24)</f>
        <v>0</v>
      </c>
      <c r="P24" s="306"/>
      <c r="Q24" s="287"/>
    </row>
    <row r="25" customFormat="false" ht="12.75" hidden="false" customHeight="true" outlineLevel="0" collapsed="false">
      <c r="A25" s="293" t="s">
        <v>178</v>
      </c>
      <c r="B25" s="293" t="s">
        <v>180</v>
      </c>
      <c r="C25" s="307" t="n">
        <v>0</v>
      </c>
      <c r="D25" s="307" t="n">
        <v>0</v>
      </c>
      <c r="E25" s="307" t="n">
        <v>0</v>
      </c>
      <c r="F25" s="307" t="n">
        <v>0</v>
      </c>
      <c r="G25" s="307" t="n">
        <v>0</v>
      </c>
      <c r="H25" s="308" t="n">
        <v>0</v>
      </c>
      <c r="I25" s="308" t="n">
        <v>0</v>
      </c>
      <c r="J25" s="308"/>
      <c r="K25" s="308"/>
      <c r="L25" s="308"/>
      <c r="M25" s="308"/>
      <c r="N25" s="308"/>
      <c r="O25" s="309" t="n">
        <f aca="false">SUM(C25:N25)</f>
        <v>0</v>
      </c>
      <c r="P25" s="306"/>
      <c r="Q25" s="287"/>
    </row>
    <row r="26" customFormat="false" ht="12.75" hidden="false" customHeight="true" outlineLevel="0" collapsed="false">
      <c r="A26" s="293" t="s">
        <v>188</v>
      </c>
      <c r="B26" s="293"/>
      <c r="C26" s="307" t="n">
        <v>4896436.63</v>
      </c>
      <c r="D26" s="307" t="n">
        <v>4965013.91</v>
      </c>
      <c r="E26" s="307" t="n">
        <v>4980821</v>
      </c>
      <c r="F26" s="307" t="n">
        <v>4950358.11</v>
      </c>
      <c r="G26" s="307" t="n">
        <v>5058021.17</v>
      </c>
      <c r="H26" s="308" t="n">
        <v>4982887.72</v>
      </c>
      <c r="I26" s="308" t="n">
        <v>5184716.5</v>
      </c>
      <c r="J26" s="308"/>
      <c r="K26" s="308"/>
      <c r="L26" s="308"/>
      <c r="M26" s="308"/>
      <c r="N26" s="308"/>
      <c r="O26" s="309" t="n">
        <f aca="false">SUM(C26:N26)</f>
        <v>35018255.04</v>
      </c>
      <c r="P26" s="306"/>
      <c r="Q26" s="306"/>
    </row>
    <row r="27" customFormat="false" ht="12.75" hidden="false" customHeight="true" outlineLevel="0" collapsed="false">
      <c r="A27" s="293" t="s">
        <v>185</v>
      </c>
      <c r="B27" s="293" t="s">
        <v>179</v>
      </c>
      <c r="C27" s="307" t="n">
        <v>4543383.77</v>
      </c>
      <c r="D27" s="307" t="n">
        <v>4625695.36</v>
      </c>
      <c r="E27" s="307" t="n">
        <v>4627369.74</v>
      </c>
      <c r="F27" s="307" t="n">
        <v>4606216.16</v>
      </c>
      <c r="G27" s="307" t="n">
        <v>4703877.41</v>
      </c>
      <c r="H27" s="308" t="n">
        <v>4625877.3</v>
      </c>
      <c r="I27" s="308" t="n">
        <v>4811825</v>
      </c>
      <c r="J27" s="308"/>
      <c r="K27" s="308"/>
      <c r="L27" s="308"/>
      <c r="M27" s="308"/>
      <c r="N27" s="308"/>
      <c r="O27" s="309" t="n">
        <f aca="false">SUM(C27:N27)</f>
        <v>32544244.74</v>
      </c>
      <c r="P27" s="306"/>
      <c r="Q27" s="287"/>
    </row>
    <row r="28" customFormat="false" ht="12.75" hidden="false" customHeight="true" outlineLevel="0" collapsed="false">
      <c r="A28" s="293" t="s">
        <v>185</v>
      </c>
      <c r="B28" s="293" t="s">
        <v>180</v>
      </c>
      <c r="C28" s="307" t="n">
        <v>353052.86</v>
      </c>
      <c r="D28" s="307" t="n">
        <v>339318.55</v>
      </c>
      <c r="E28" s="307" t="n">
        <v>353451.26</v>
      </c>
      <c r="F28" s="307" t="n">
        <v>344141.95</v>
      </c>
      <c r="G28" s="307" t="n">
        <v>354143.76</v>
      </c>
      <c r="H28" s="308" t="n">
        <v>357010.42</v>
      </c>
      <c r="I28" s="308" t="n">
        <v>372891.5</v>
      </c>
      <c r="J28" s="308"/>
      <c r="K28" s="308"/>
      <c r="L28" s="308"/>
      <c r="M28" s="308"/>
      <c r="N28" s="308"/>
      <c r="O28" s="309" t="n">
        <f aca="false">SUM(C28:N28)</f>
        <v>2474010.3</v>
      </c>
      <c r="P28" s="306"/>
      <c r="Q28" s="306"/>
    </row>
    <row r="29" customFormat="false" ht="12.75" hidden="false" customHeight="true" outlineLevel="0" collapsed="false">
      <c r="A29" s="313" t="s">
        <v>189</v>
      </c>
      <c r="B29" s="313"/>
      <c r="C29" s="307" t="n">
        <v>564370.55</v>
      </c>
      <c r="D29" s="307" t="n">
        <v>404814.11</v>
      </c>
      <c r="E29" s="307" t="n">
        <v>294949.6</v>
      </c>
      <c r="F29" s="307" t="n">
        <v>333658.04</v>
      </c>
      <c r="G29" s="307" t="n">
        <v>394080.93</v>
      </c>
      <c r="H29" s="308" t="n">
        <v>299811.54</v>
      </c>
      <c r="I29" s="308" t="n">
        <v>408490.34</v>
      </c>
      <c r="J29" s="308"/>
      <c r="K29" s="308"/>
      <c r="L29" s="308"/>
      <c r="M29" s="308"/>
      <c r="N29" s="308"/>
      <c r="O29" s="309" t="n">
        <f aca="false">SUM(C29:N29)</f>
        <v>2700175.11</v>
      </c>
      <c r="P29" s="306"/>
      <c r="Q29" s="287"/>
    </row>
    <row r="30" customFormat="false" ht="12.75" hidden="false" customHeight="true" outlineLevel="0" collapsed="false">
      <c r="A30" s="293" t="s">
        <v>185</v>
      </c>
      <c r="B30" s="293" t="s">
        <v>179</v>
      </c>
      <c r="C30" s="307" t="n">
        <v>564370.55</v>
      </c>
      <c r="D30" s="307" t="n">
        <v>404814.11</v>
      </c>
      <c r="E30" s="307" t="n">
        <v>294949.6</v>
      </c>
      <c r="F30" s="307" t="n">
        <v>333658.04</v>
      </c>
      <c r="G30" s="307" t="n">
        <v>394080.93</v>
      </c>
      <c r="H30" s="308" t="n">
        <v>299811.54</v>
      </c>
      <c r="I30" s="308" t="n">
        <v>408490.34</v>
      </c>
      <c r="J30" s="308"/>
      <c r="K30" s="308"/>
      <c r="L30" s="308"/>
      <c r="M30" s="308"/>
      <c r="N30" s="308"/>
      <c r="O30" s="309" t="n">
        <f aca="false">SUM(C30:N30)</f>
        <v>2700175.11</v>
      </c>
      <c r="P30" s="306"/>
      <c r="Q30" s="287"/>
    </row>
    <row r="31" customFormat="false" ht="12.75" hidden="false" customHeight="true" outlineLevel="0" collapsed="false">
      <c r="A31" s="293" t="s">
        <v>185</v>
      </c>
      <c r="B31" s="293" t="s">
        <v>180</v>
      </c>
      <c r="C31" s="307" t="n">
        <v>0</v>
      </c>
      <c r="D31" s="307" t="n">
        <v>0</v>
      </c>
      <c r="E31" s="307" t="n">
        <v>0</v>
      </c>
      <c r="F31" s="307" t="n">
        <v>0</v>
      </c>
      <c r="G31" s="307" t="n">
        <v>0</v>
      </c>
      <c r="H31" s="308" t="n">
        <v>0</v>
      </c>
      <c r="I31" s="308" t="n">
        <v>0</v>
      </c>
      <c r="J31" s="308"/>
      <c r="K31" s="308"/>
      <c r="L31" s="308"/>
      <c r="M31" s="308"/>
      <c r="N31" s="308"/>
      <c r="O31" s="309" t="n">
        <f aca="false">SUM(C31:N31)</f>
        <v>0</v>
      </c>
      <c r="P31" s="306"/>
      <c r="Q31" s="306"/>
    </row>
    <row r="32" customFormat="false" ht="12.75" hidden="false" customHeight="true" outlineLevel="0" collapsed="false">
      <c r="A32" s="314" t="s">
        <v>190</v>
      </c>
      <c r="B32" s="314"/>
      <c r="C32" s="315" t="n">
        <v>2219624.91</v>
      </c>
      <c r="D32" s="315" t="n">
        <v>448818.81</v>
      </c>
      <c r="E32" s="315" t="n">
        <v>480917.97</v>
      </c>
      <c r="F32" s="315" t="n">
        <v>356773.06</v>
      </c>
      <c r="G32" s="315" t="n">
        <v>2363834.95</v>
      </c>
      <c r="H32" s="316" t="n">
        <v>232750.49</v>
      </c>
      <c r="I32" s="316" t="n">
        <v>420121.9</v>
      </c>
      <c r="J32" s="316"/>
      <c r="K32" s="316"/>
      <c r="L32" s="316"/>
      <c r="M32" s="316"/>
      <c r="N32" s="316"/>
      <c r="O32" s="315" t="n">
        <f aca="false">SUM(C32:N32)</f>
        <v>6522842.09</v>
      </c>
      <c r="P32" s="306"/>
      <c r="Q32" s="287"/>
    </row>
    <row r="33" customFormat="false" ht="12.75" hidden="false" customHeight="true" outlineLevel="0" collapsed="false">
      <c r="A33" s="317" t="s">
        <v>191</v>
      </c>
      <c r="B33" s="317"/>
      <c r="C33" s="318" t="n">
        <v>1881963.42</v>
      </c>
      <c r="D33" s="318" t="n">
        <v>318206.28</v>
      </c>
      <c r="E33" s="318" t="n">
        <v>333122.04</v>
      </c>
      <c r="F33" s="318" t="n">
        <v>238164.82</v>
      </c>
      <c r="G33" s="318" t="n">
        <v>2140763.24</v>
      </c>
      <c r="H33" s="319" t="n">
        <v>119035.59</v>
      </c>
      <c r="I33" s="319" t="n">
        <v>157564.7</v>
      </c>
      <c r="J33" s="319"/>
      <c r="K33" s="319"/>
      <c r="L33" s="319"/>
      <c r="M33" s="319"/>
      <c r="N33" s="319"/>
      <c r="O33" s="318" t="n">
        <f aca="false">SUM(C33:N33)</f>
        <v>5188820.09</v>
      </c>
      <c r="P33" s="306"/>
      <c r="Q33" s="287"/>
    </row>
    <row r="34" customFormat="false" ht="12.75" hidden="false" customHeight="true" outlineLevel="0" collapsed="false">
      <c r="A34" s="293" t="s">
        <v>185</v>
      </c>
      <c r="B34" s="293" t="s">
        <v>179</v>
      </c>
      <c r="C34" s="307" t="n">
        <v>253719.33</v>
      </c>
      <c r="D34" s="307" t="n">
        <v>318206.28</v>
      </c>
      <c r="E34" s="307" t="n">
        <v>333122.04</v>
      </c>
      <c r="F34" s="307" t="n">
        <v>238164.82</v>
      </c>
      <c r="G34" s="307" t="n">
        <v>2140763.24</v>
      </c>
      <c r="H34" s="308" t="n">
        <v>119035.59</v>
      </c>
      <c r="I34" s="308" t="n">
        <v>157564.7</v>
      </c>
      <c r="J34" s="308"/>
      <c r="K34" s="308"/>
      <c r="L34" s="308"/>
      <c r="M34" s="308"/>
      <c r="N34" s="308"/>
      <c r="O34" s="309" t="n">
        <f aca="false">SUM(C34:N34)</f>
        <v>3560576</v>
      </c>
      <c r="P34" s="306"/>
      <c r="Q34" s="287"/>
    </row>
    <row r="35" customFormat="false" ht="12.75" hidden="false" customHeight="true" outlineLevel="0" collapsed="false">
      <c r="A35" s="293" t="s">
        <v>185</v>
      </c>
      <c r="B35" s="293" t="s">
        <v>180</v>
      </c>
      <c r="C35" s="307" t="n">
        <v>1628244.09</v>
      </c>
      <c r="D35" s="307" t="n">
        <v>0</v>
      </c>
      <c r="E35" s="307" t="n">
        <v>0</v>
      </c>
      <c r="F35" s="307" t="n">
        <v>0</v>
      </c>
      <c r="G35" s="307" t="n">
        <v>0</v>
      </c>
      <c r="H35" s="308" t="n">
        <v>0</v>
      </c>
      <c r="I35" s="308" t="n">
        <v>0</v>
      </c>
      <c r="J35" s="308"/>
      <c r="K35" s="308"/>
      <c r="L35" s="308"/>
      <c r="M35" s="308"/>
      <c r="N35" s="308"/>
      <c r="O35" s="309" t="n">
        <f aca="false">SUM(C35:N35)</f>
        <v>1628244.09</v>
      </c>
      <c r="P35" s="306"/>
      <c r="Q35" s="287"/>
    </row>
    <row r="36" customFormat="false" ht="12.75" hidden="false" customHeight="true" outlineLevel="0" collapsed="false">
      <c r="A36" s="293" t="s">
        <v>177</v>
      </c>
      <c r="B36" s="293"/>
      <c r="C36" s="307" t="n">
        <v>0</v>
      </c>
      <c r="D36" s="307" t="n">
        <v>0</v>
      </c>
      <c r="E36" s="307" t="n">
        <v>0</v>
      </c>
      <c r="F36" s="307" t="n">
        <v>0</v>
      </c>
      <c r="G36" s="307" t="n">
        <v>0</v>
      </c>
      <c r="H36" s="308" t="n">
        <v>0</v>
      </c>
      <c r="I36" s="308" t="n">
        <v>0</v>
      </c>
      <c r="J36" s="308"/>
      <c r="K36" s="308"/>
      <c r="L36" s="308"/>
      <c r="M36" s="308"/>
      <c r="N36" s="308"/>
      <c r="O36" s="309" t="n">
        <f aca="false">SUM(C36:N36)</f>
        <v>0</v>
      </c>
      <c r="P36" s="306"/>
      <c r="Q36" s="287"/>
    </row>
    <row r="37" customFormat="false" ht="12.75" hidden="false" customHeight="true" outlineLevel="0" collapsed="false">
      <c r="A37" s="293" t="s">
        <v>178</v>
      </c>
      <c r="B37" s="293" t="s">
        <v>179</v>
      </c>
      <c r="C37" s="307" t="n">
        <v>0</v>
      </c>
      <c r="D37" s="307" t="n">
        <v>0</v>
      </c>
      <c r="E37" s="307" t="n">
        <v>0</v>
      </c>
      <c r="F37" s="307" t="n">
        <v>0</v>
      </c>
      <c r="G37" s="307" t="n">
        <v>0</v>
      </c>
      <c r="H37" s="308" t="n">
        <v>0</v>
      </c>
      <c r="I37" s="308" t="n">
        <v>0</v>
      </c>
      <c r="J37" s="308"/>
      <c r="K37" s="308"/>
      <c r="L37" s="308"/>
      <c r="M37" s="308"/>
      <c r="N37" s="308"/>
      <c r="O37" s="309" t="n">
        <f aca="false">SUM(C37:N37)</f>
        <v>0</v>
      </c>
      <c r="P37" s="306"/>
      <c r="Q37" s="287"/>
    </row>
    <row r="38" customFormat="false" ht="12.75" hidden="false" customHeight="true" outlineLevel="0" collapsed="false">
      <c r="A38" s="293" t="s">
        <v>178</v>
      </c>
      <c r="B38" s="293" t="s">
        <v>180</v>
      </c>
      <c r="C38" s="307" t="n">
        <v>0</v>
      </c>
      <c r="D38" s="307" t="n">
        <v>0</v>
      </c>
      <c r="E38" s="307" t="n">
        <v>0</v>
      </c>
      <c r="F38" s="307" t="n">
        <v>0</v>
      </c>
      <c r="G38" s="307" t="n">
        <v>0</v>
      </c>
      <c r="H38" s="308" t="n">
        <v>0</v>
      </c>
      <c r="I38" s="308" t="n">
        <v>0</v>
      </c>
      <c r="J38" s="308"/>
      <c r="K38" s="308"/>
      <c r="L38" s="308"/>
      <c r="M38" s="308"/>
      <c r="N38" s="308"/>
      <c r="O38" s="309" t="n">
        <f aca="false">SUM(C38:N38)</f>
        <v>0</v>
      </c>
      <c r="P38" s="306"/>
      <c r="Q38" s="287"/>
    </row>
    <row r="39" customFormat="false" ht="12.75" hidden="false" customHeight="true" outlineLevel="0" collapsed="false">
      <c r="A39" s="320" t="s">
        <v>192</v>
      </c>
      <c r="B39" s="320"/>
      <c r="C39" s="321" t="n">
        <v>206769.67</v>
      </c>
      <c r="D39" s="321" t="n">
        <v>112340.12</v>
      </c>
      <c r="E39" s="321" t="n">
        <v>116490.83</v>
      </c>
      <c r="F39" s="321" t="n">
        <v>103686.14</v>
      </c>
      <c r="G39" s="321" t="n">
        <v>76697.37</v>
      </c>
      <c r="H39" s="322" t="n">
        <v>83487.09</v>
      </c>
      <c r="I39" s="322" t="n">
        <v>228172.2</v>
      </c>
      <c r="J39" s="322"/>
      <c r="K39" s="322"/>
      <c r="L39" s="322"/>
      <c r="M39" s="322"/>
      <c r="N39" s="322"/>
      <c r="O39" s="321" t="n">
        <f aca="false">SUM(C39:N39)</f>
        <v>927643.42</v>
      </c>
      <c r="P39" s="306"/>
      <c r="Q39" s="287"/>
    </row>
    <row r="40" customFormat="false" ht="12.75" hidden="false" customHeight="true" outlineLevel="0" collapsed="false">
      <c r="A40" s="293" t="s">
        <v>185</v>
      </c>
      <c r="B40" s="293" t="s">
        <v>179</v>
      </c>
      <c r="C40" s="307" t="n">
        <v>206769.67</v>
      </c>
      <c r="D40" s="307" t="n">
        <v>112340.12</v>
      </c>
      <c r="E40" s="307" t="n">
        <v>116490.83</v>
      </c>
      <c r="F40" s="307" t="n">
        <v>103686.14</v>
      </c>
      <c r="G40" s="307" t="n">
        <v>76697.37</v>
      </c>
      <c r="H40" s="308" t="n">
        <v>83487.09</v>
      </c>
      <c r="I40" s="308" t="n">
        <v>228172.2</v>
      </c>
      <c r="J40" s="308"/>
      <c r="K40" s="308"/>
      <c r="L40" s="308"/>
      <c r="M40" s="308"/>
      <c r="N40" s="308"/>
      <c r="O40" s="309" t="n">
        <f aca="false">SUM(C40:N40)</f>
        <v>927643.42</v>
      </c>
      <c r="P40" s="306"/>
      <c r="Q40" s="287"/>
    </row>
    <row r="41" customFormat="false" ht="12.75" hidden="false" customHeight="true" outlineLevel="0" collapsed="false">
      <c r="A41" s="293" t="s">
        <v>185</v>
      </c>
      <c r="B41" s="293" t="s">
        <v>180</v>
      </c>
      <c r="C41" s="307" t="n">
        <v>0</v>
      </c>
      <c r="D41" s="307" t="n">
        <v>0</v>
      </c>
      <c r="E41" s="307" t="n">
        <v>0</v>
      </c>
      <c r="F41" s="307" t="n">
        <v>0</v>
      </c>
      <c r="G41" s="307" t="n">
        <v>0</v>
      </c>
      <c r="H41" s="308" t="n">
        <v>0</v>
      </c>
      <c r="I41" s="308" t="n">
        <v>0</v>
      </c>
      <c r="J41" s="308"/>
      <c r="K41" s="308"/>
      <c r="L41" s="308"/>
      <c r="M41" s="308"/>
      <c r="N41" s="308"/>
      <c r="O41" s="309" t="n">
        <f aca="false">SUM(C41:N41)</f>
        <v>0</v>
      </c>
      <c r="P41" s="306"/>
      <c r="Q41" s="287"/>
    </row>
    <row r="42" customFormat="false" ht="12.75" hidden="false" customHeight="true" outlineLevel="0" collapsed="false">
      <c r="A42" s="317" t="s">
        <v>193</v>
      </c>
      <c r="B42" s="317"/>
      <c r="C42" s="318" t="n">
        <v>125637.65</v>
      </c>
      <c r="D42" s="318" t="n">
        <v>8663.95</v>
      </c>
      <c r="E42" s="318" t="n">
        <v>19918.82</v>
      </c>
      <c r="F42" s="318" t="n">
        <v>10000</v>
      </c>
      <c r="G42" s="318" t="n">
        <v>133792.66</v>
      </c>
      <c r="H42" s="319" t="n">
        <v>22553.1</v>
      </c>
      <c r="I42" s="319" t="n">
        <v>22024.96</v>
      </c>
      <c r="J42" s="319"/>
      <c r="K42" s="319"/>
      <c r="L42" s="319"/>
      <c r="M42" s="319"/>
      <c r="N42" s="319"/>
      <c r="O42" s="318" t="n">
        <f aca="false">SUM(C42:N42)</f>
        <v>342591.14</v>
      </c>
      <c r="P42" s="306"/>
      <c r="Q42" s="287"/>
    </row>
    <row r="43" customFormat="false" ht="12.75" hidden="false" customHeight="true" outlineLevel="0" collapsed="false">
      <c r="A43" s="293" t="s">
        <v>185</v>
      </c>
      <c r="B43" s="293" t="s">
        <v>179</v>
      </c>
      <c r="C43" s="307" t="n">
        <v>3132.5</v>
      </c>
      <c r="D43" s="307" t="n">
        <v>8663.95</v>
      </c>
      <c r="E43" s="307" t="n">
        <v>19918.82</v>
      </c>
      <c r="F43" s="307" t="n">
        <v>10000</v>
      </c>
      <c r="G43" s="307" t="n">
        <v>133792.66</v>
      </c>
      <c r="H43" s="308" t="n">
        <v>22553.1</v>
      </c>
      <c r="I43" s="308" t="n">
        <v>22024.96</v>
      </c>
      <c r="J43" s="308"/>
      <c r="K43" s="308"/>
      <c r="L43" s="308"/>
      <c r="M43" s="308"/>
      <c r="N43" s="308"/>
      <c r="O43" s="309" t="n">
        <f aca="false">SUM(C43:N43)</f>
        <v>220085.99</v>
      </c>
      <c r="P43" s="306"/>
      <c r="Q43" s="306" t="n">
        <f aca="false">H42+H45</f>
        <v>30227.81</v>
      </c>
    </row>
    <row r="44" customFormat="false" ht="12.75" hidden="false" customHeight="true" outlineLevel="0" collapsed="false">
      <c r="A44" s="293" t="s">
        <v>185</v>
      </c>
      <c r="B44" s="293" t="s">
        <v>180</v>
      </c>
      <c r="C44" s="307" t="n">
        <v>122505.15</v>
      </c>
      <c r="D44" s="307" t="n">
        <v>0</v>
      </c>
      <c r="E44" s="307" t="n">
        <v>0</v>
      </c>
      <c r="F44" s="307" t="n">
        <v>0</v>
      </c>
      <c r="G44" s="307" t="n">
        <v>0</v>
      </c>
      <c r="H44" s="308" t="n">
        <v>0</v>
      </c>
      <c r="I44" s="308" t="n">
        <v>0</v>
      </c>
      <c r="J44" s="308"/>
      <c r="K44" s="308"/>
      <c r="L44" s="308"/>
      <c r="M44" s="308"/>
      <c r="N44" s="308"/>
      <c r="O44" s="309" t="n">
        <f aca="false">SUM(C44:N44)</f>
        <v>122505.15</v>
      </c>
      <c r="P44" s="306"/>
      <c r="Q44" s="306"/>
    </row>
    <row r="45" customFormat="false" ht="12.75" hidden="false" customHeight="true" outlineLevel="0" collapsed="false">
      <c r="A45" s="320" t="s">
        <v>194</v>
      </c>
      <c r="B45" s="320"/>
      <c r="C45" s="321" t="n">
        <v>5254.17</v>
      </c>
      <c r="D45" s="321" t="n">
        <v>9608.46</v>
      </c>
      <c r="E45" s="321" t="n">
        <v>11386.28</v>
      </c>
      <c r="F45" s="321" t="n">
        <v>4922.1</v>
      </c>
      <c r="G45" s="321" t="n">
        <v>12581.68</v>
      </c>
      <c r="H45" s="322" t="n">
        <v>7674.71</v>
      </c>
      <c r="I45" s="322" t="n">
        <v>12360.04</v>
      </c>
      <c r="J45" s="322"/>
      <c r="K45" s="322"/>
      <c r="L45" s="322"/>
      <c r="M45" s="322"/>
      <c r="N45" s="322"/>
      <c r="O45" s="321" t="n">
        <f aca="false">SUM(C45:N45)</f>
        <v>63787.44</v>
      </c>
      <c r="P45" s="306"/>
      <c r="Q45" s="287"/>
    </row>
    <row r="46" customFormat="false" ht="12.75" hidden="false" customHeight="true" outlineLevel="0" collapsed="false">
      <c r="A46" s="293" t="s">
        <v>185</v>
      </c>
      <c r="B46" s="293" t="s">
        <v>179</v>
      </c>
      <c r="C46" s="323" t="n">
        <v>5254.17</v>
      </c>
      <c r="D46" s="323" t="n">
        <v>9608.46</v>
      </c>
      <c r="E46" s="323" t="n">
        <v>11386.28</v>
      </c>
      <c r="F46" s="323" t="n">
        <v>4922.1</v>
      </c>
      <c r="G46" s="323" t="n">
        <v>12581.68</v>
      </c>
      <c r="H46" s="323" t="n">
        <v>7674.71</v>
      </c>
      <c r="I46" s="323" t="n">
        <v>12360.04</v>
      </c>
      <c r="J46" s="323"/>
      <c r="K46" s="323"/>
      <c r="L46" s="323"/>
      <c r="M46" s="323"/>
      <c r="N46" s="323"/>
      <c r="O46" s="309" t="n">
        <f aca="false">SUM(C46:N46)</f>
        <v>63787.44</v>
      </c>
      <c r="P46" s="306"/>
      <c r="Q46" s="306"/>
    </row>
    <row r="47" customFormat="false" ht="12.75" hidden="false" customHeight="true" outlineLevel="0" collapsed="false">
      <c r="A47" s="293" t="s">
        <v>185</v>
      </c>
      <c r="B47" s="293" t="s">
        <v>180</v>
      </c>
      <c r="C47" s="307" t="n">
        <v>0</v>
      </c>
      <c r="D47" s="307" t="n">
        <v>0</v>
      </c>
      <c r="E47" s="307" t="n">
        <v>0</v>
      </c>
      <c r="F47" s="307" t="n">
        <v>0</v>
      </c>
      <c r="G47" s="307" t="n">
        <v>0</v>
      </c>
      <c r="H47" s="308" t="n">
        <v>0</v>
      </c>
      <c r="I47" s="308" t="n">
        <v>0</v>
      </c>
      <c r="J47" s="308"/>
      <c r="K47" s="308"/>
      <c r="L47" s="308"/>
      <c r="M47" s="308"/>
      <c r="N47" s="308"/>
      <c r="O47" s="309" t="n">
        <f aca="false">SUM(C47:N47)</f>
        <v>0</v>
      </c>
      <c r="P47" s="306"/>
      <c r="Q47" s="287"/>
    </row>
    <row r="48" customFormat="false" ht="12.75" hidden="false" customHeight="true" outlineLevel="0" collapsed="false">
      <c r="A48" s="324" t="s">
        <v>195</v>
      </c>
      <c r="B48" s="324"/>
      <c r="C48" s="324" t="n">
        <v>703311.24</v>
      </c>
      <c r="D48" s="324" t="n">
        <v>679447.64</v>
      </c>
      <c r="E48" s="324" t="n">
        <v>732213.7</v>
      </c>
      <c r="F48" s="324" t="n">
        <v>791800.91</v>
      </c>
      <c r="G48" s="324" t="n">
        <v>728139.12</v>
      </c>
      <c r="H48" s="324" t="n">
        <v>663609.02</v>
      </c>
      <c r="I48" s="324" t="n">
        <v>801367.48</v>
      </c>
      <c r="J48" s="324"/>
      <c r="K48" s="324"/>
      <c r="L48" s="324"/>
      <c r="M48" s="324"/>
      <c r="N48" s="324"/>
      <c r="O48" s="324" t="n">
        <f aca="false">SUM(C48:N48)</f>
        <v>5099889.11</v>
      </c>
      <c r="P48" s="306"/>
      <c r="Q48" s="287"/>
    </row>
    <row r="49" customFormat="false" ht="12.75" hidden="false" customHeight="true" outlineLevel="0" collapsed="false">
      <c r="A49" s="303" t="s">
        <v>176</v>
      </c>
      <c r="B49" s="303"/>
      <c r="C49" s="304" t="n">
        <v>400116.73</v>
      </c>
      <c r="D49" s="304" t="n">
        <v>390571.26</v>
      </c>
      <c r="E49" s="304" t="n">
        <v>415763.98</v>
      </c>
      <c r="F49" s="304" t="n">
        <v>384590.29</v>
      </c>
      <c r="G49" s="304" t="n">
        <v>431855.78</v>
      </c>
      <c r="H49" s="305" t="n">
        <v>367669.73</v>
      </c>
      <c r="I49" s="305" t="n">
        <v>491419</v>
      </c>
      <c r="J49" s="305"/>
      <c r="K49" s="305"/>
      <c r="L49" s="305"/>
      <c r="M49" s="305"/>
      <c r="N49" s="305"/>
      <c r="O49" s="304" t="n">
        <f aca="false">SUM(C49:N49)</f>
        <v>2881986.77</v>
      </c>
      <c r="P49" s="306"/>
      <c r="Q49" s="287"/>
    </row>
    <row r="50" customFormat="false" ht="12.75" hidden="false" customHeight="true" outlineLevel="0" collapsed="false">
      <c r="A50" s="293" t="s">
        <v>177</v>
      </c>
      <c r="B50" s="293"/>
      <c r="C50" s="307" t="n">
        <v>0</v>
      </c>
      <c r="D50" s="307" t="n">
        <v>0</v>
      </c>
      <c r="E50" s="307" t="n">
        <v>0</v>
      </c>
      <c r="F50" s="307" t="n">
        <v>0</v>
      </c>
      <c r="G50" s="307" t="n">
        <v>0</v>
      </c>
      <c r="H50" s="308" t="n">
        <v>0</v>
      </c>
      <c r="I50" s="308" t="n">
        <v>0</v>
      </c>
      <c r="J50" s="308"/>
      <c r="K50" s="308"/>
      <c r="L50" s="308"/>
      <c r="M50" s="308"/>
      <c r="N50" s="308"/>
      <c r="O50" s="309" t="n">
        <f aca="false">SUM(C50:N50)</f>
        <v>0</v>
      </c>
      <c r="P50" s="306"/>
      <c r="Q50" s="287"/>
    </row>
    <row r="51" customFormat="false" ht="12.75" hidden="false" customHeight="true" outlineLevel="0" collapsed="false">
      <c r="A51" s="293" t="s">
        <v>178</v>
      </c>
      <c r="B51" s="293" t="s">
        <v>179</v>
      </c>
      <c r="C51" s="307" t="n">
        <v>0</v>
      </c>
      <c r="D51" s="307" t="n">
        <v>0</v>
      </c>
      <c r="E51" s="307" t="n">
        <v>0</v>
      </c>
      <c r="F51" s="307" t="n">
        <v>0</v>
      </c>
      <c r="G51" s="307" t="n">
        <v>0</v>
      </c>
      <c r="H51" s="308" t="n">
        <v>0</v>
      </c>
      <c r="I51" s="308" t="n">
        <v>0</v>
      </c>
      <c r="J51" s="308"/>
      <c r="K51" s="308"/>
      <c r="L51" s="308"/>
      <c r="M51" s="308"/>
      <c r="N51" s="308"/>
      <c r="O51" s="309" t="n">
        <f aca="false">SUM(C51:N51)</f>
        <v>0</v>
      </c>
      <c r="P51" s="306"/>
      <c r="Q51" s="287"/>
    </row>
    <row r="52" customFormat="false" ht="12.75" hidden="false" customHeight="true" outlineLevel="0" collapsed="false">
      <c r="A52" s="293" t="s">
        <v>178</v>
      </c>
      <c r="B52" s="293" t="s">
        <v>180</v>
      </c>
      <c r="C52" s="307" t="n">
        <v>0</v>
      </c>
      <c r="D52" s="307" t="n">
        <v>0</v>
      </c>
      <c r="E52" s="307" t="n">
        <v>0</v>
      </c>
      <c r="F52" s="307" t="n">
        <v>0</v>
      </c>
      <c r="G52" s="307" t="n">
        <v>0</v>
      </c>
      <c r="H52" s="308" t="n">
        <v>0</v>
      </c>
      <c r="I52" s="308" t="n">
        <v>0</v>
      </c>
      <c r="J52" s="308"/>
      <c r="K52" s="308"/>
      <c r="L52" s="308"/>
      <c r="M52" s="308"/>
      <c r="N52" s="308"/>
      <c r="O52" s="309" t="n">
        <f aca="false">SUM(C52:N52)</f>
        <v>0</v>
      </c>
      <c r="P52" s="306"/>
      <c r="Q52" s="287"/>
    </row>
    <row r="53" customFormat="false" ht="12.75" hidden="false" customHeight="true" outlineLevel="0" collapsed="false">
      <c r="A53" s="293" t="s">
        <v>183</v>
      </c>
      <c r="B53" s="293"/>
      <c r="C53" s="307" t="n">
        <v>371854.09</v>
      </c>
      <c r="D53" s="307" t="n">
        <v>356467.04</v>
      </c>
      <c r="E53" s="307" t="n">
        <v>370613.89</v>
      </c>
      <c r="F53" s="307" t="n">
        <v>363471.75</v>
      </c>
      <c r="G53" s="307" t="n">
        <v>395140.81</v>
      </c>
      <c r="H53" s="308" t="n">
        <v>355355.83</v>
      </c>
      <c r="I53" s="308" t="n">
        <v>419616.27</v>
      </c>
      <c r="J53" s="308"/>
      <c r="K53" s="308"/>
      <c r="L53" s="308"/>
      <c r="M53" s="308"/>
      <c r="N53" s="308"/>
      <c r="O53" s="309" t="n">
        <f aca="false">SUM(C53:N53)</f>
        <v>2632519.68</v>
      </c>
      <c r="P53" s="306"/>
      <c r="Q53" s="287"/>
    </row>
    <row r="54" customFormat="false" ht="12.75" hidden="false" customHeight="true" outlineLevel="0" collapsed="false">
      <c r="A54" s="293" t="s">
        <v>185</v>
      </c>
      <c r="B54" s="293" t="s">
        <v>179</v>
      </c>
      <c r="C54" s="307" t="n">
        <v>371541.63</v>
      </c>
      <c r="D54" s="307" t="n">
        <v>356334.59</v>
      </c>
      <c r="E54" s="307" t="n">
        <v>370491.35</v>
      </c>
      <c r="F54" s="307" t="n">
        <v>363359.74</v>
      </c>
      <c r="G54" s="307" t="n">
        <v>394674.44</v>
      </c>
      <c r="H54" s="308" t="n">
        <v>354879.52</v>
      </c>
      <c r="I54" s="308" t="n">
        <v>419160.76</v>
      </c>
      <c r="J54" s="308"/>
      <c r="K54" s="308"/>
      <c r="L54" s="308"/>
      <c r="M54" s="308"/>
      <c r="N54" s="308"/>
      <c r="O54" s="309" t="n">
        <f aca="false">SUM(C54:N54)</f>
        <v>2630442.03</v>
      </c>
      <c r="P54" s="306"/>
      <c r="Q54" s="287"/>
    </row>
    <row r="55" customFormat="false" ht="12.75" hidden="false" customHeight="true" outlineLevel="0" collapsed="false">
      <c r="A55" s="293" t="s">
        <v>185</v>
      </c>
      <c r="B55" s="293" t="s">
        <v>180</v>
      </c>
      <c r="C55" s="307" t="n">
        <v>312.46</v>
      </c>
      <c r="D55" s="307" t="n">
        <v>132.45</v>
      </c>
      <c r="E55" s="307" t="n">
        <v>122.54</v>
      </c>
      <c r="F55" s="307" t="n">
        <v>112.01</v>
      </c>
      <c r="G55" s="307" t="n">
        <v>466.37</v>
      </c>
      <c r="H55" s="325" t="n">
        <v>476.31</v>
      </c>
      <c r="I55" s="325" t="n">
        <v>455.51</v>
      </c>
      <c r="J55" s="325"/>
      <c r="K55" s="325"/>
      <c r="L55" s="308"/>
      <c r="M55" s="325"/>
      <c r="N55" s="325"/>
      <c r="O55" s="309" t="n">
        <f aca="false">SUM(C55:N55)</f>
        <v>2077.65</v>
      </c>
      <c r="P55" s="306"/>
      <c r="Q55" s="287"/>
    </row>
    <row r="56" customFormat="false" ht="12.75" hidden="false" customHeight="true" outlineLevel="0" collapsed="false">
      <c r="A56" s="293" t="s">
        <v>186</v>
      </c>
      <c r="B56" s="293"/>
      <c r="C56" s="307" t="n">
        <v>28262.64</v>
      </c>
      <c r="D56" s="307" t="n">
        <v>34104.22</v>
      </c>
      <c r="E56" s="307" t="n">
        <v>45150.09</v>
      </c>
      <c r="F56" s="307" t="n">
        <v>21118.54</v>
      </c>
      <c r="G56" s="307" t="n">
        <v>36714.97</v>
      </c>
      <c r="H56" s="308" t="n">
        <v>12313.9</v>
      </c>
      <c r="I56" s="308" t="n">
        <v>71802.73</v>
      </c>
      <c r="J56" s="308"/>
      <c r="K56" s="308"/>
      <c r="L56" s="308"/>
      <c r="M56" s="308"/>
      <c r="N56" s="308"/>
      <c r="O56" s="309" t="n">
        <f aca="false">SUM(C56:N56)</f>
        <v>249467.09</v>
      </c>
      <c r="P56" s="306"/>
      <c r="Q56" s="287"/>
    </row>
    <row r="57" customFormat="false" ht="12.75" hidden="false" customHeight="true" outlineLevel="0" collapsed="false">
      <c r="A57" s="293" t="s">
        <v>185</v>
      </c>
      <c r="B57" s="293" t="s">
        <v>179</v>
      </c>
      <c r="C57" s="307" t="n">
        <v>28262.64</v>
      </c>
      <c r="D57" s="307" t="n">
        <v>34104.22</v>
      </c>
      <c r="E57" s="307" t="n">
        <v>45150.09</v>
      </c>
      <c r="F57" s="307" t="n">
        <v>21118.54</v>
      </c>
      <c r="G57" s="307" t="n">
        <v>36714.97</v>
      </c>
      <c r="H57" s="326" t="n">
        <v>12313.9</v>
      </c>
      <c r="I57" s="326" t="n">
        <v>71802.73</v>
      </c>
      <c r="J57" s="326"/>
      <c r="K57" s="326"/>
      <c r="L57" s="326"/>
      <c r="M57" s="326"/>
      <c r="N57" s="326"/>
      <c r="O57" s="307" t="n">
        <f aca="false">SUM(C57:N57)</f>
        <v>249467.09</v>
      </c>
      <c r="P57" s="306"/>
      <c r="Q57" s="287"/>
    </row>
    <row r="58" customFormat="false" ht="12.75" hidden="false" customHeight="true" outlineLevel="0" collapsed="false">
      <c r="A58" s="293" t="s">
        <v>185</v>
      </c>
      <c r="B58" s="293" t="s">
        <v>180</v>
      </c>
      <c r="C58" s="307" t="n">
        <v>0</v>
      </c>
      <c r="D58" s="307" t="n">
        <v>0</v>
      </c>
      <c r="E58" s="307" t="n">
        <v>0</v>
      </c>
      <c r="F58" s="307" t="n">
        <v>0</v>
      </c>
      <c r="G58" s="307" t="n">
        <v>0</v>
      </c>
      <c r="H58" s="326" t="n">
        <v>0</v>
      </c>
      <c r="I58" s="326" t="n">
        <v>0</v>
      </c>
      <c r="J58" s="326"/>
      <c r="K58" s="326"/>
      <c r="L58" s="326"/>
      <c r="M58" s="326"/>
      <c r="N58" s="326"/>
      <c r="O58" s="307" t="n">
        <f aca="false">SUM(C58:N58)</f>
        <v>0</v>
      </c>
      <c r="P58" s="306"/>
      <c r="Q58" s="287"/>
    </row>
    <row r="59" customFormat="false" ht="12.75" hidden="false" customHeight="true" outlineLevel="0" collapsed="false">
      <c r="A59" s="310" t="s">
        <v>187</v>
      </c>
      <c r="B59" s="310"/>
      <c r="C59" s="311" t="n">
        <v>283887.59</v>
      </c>
      <c r="D59" s="311" t="n">
        <v>288876.38</v>
      </c>
      <c r="E59" s="311" t="n">
        <v>293447.1</v>
      </c>
      <c r="F59" s="311" t="n">
        <v>332183.13</v>
      </c>
      <c r="G59" s="311" t="n">
        <v>296283.34</v>
      </c>
      <c r="H59" s="312" t="n">
        <v>295939.29</v>
      </c>
      <c r="I59" s="312" t="n">
        <v>309948.48</v>
      </c>
      <c r="J59" s="312"/>
      <c r="K59" s="312"/>
      <c r="L59" s="312"/>
      <c r="M59" s="312"/>
      <c r="N59" s="312"/>
      <c r="O59" s="311" t="n">
        <f aca="false">SUM(C59:N59)</f>
        <v>2100565.31</v>
      </c>
      <c r="P59" s="306"/>
      <c r="Q59" s="287"/>
    </row>
    <row r="60" customFormat="false" ht="12.75" hidden="false" customHeight="true" outlineLevel="0" collapsed="false">
      <c r="A60" s="293" t="s">
        <v>177</v>
      </c>
      <c r="B60" s="293"/>
      <c r="C60" s="307" t="n">
        <v>0</v>
      </c>
      <c r="D60" s="307" t="n">
        <v>0</v>
      </c>
      <c r="E60" s="307" t="n">
        <v>0</v>
      </c>
      <c r="F60" s="307" t="n">
        <v>0</v>
      </c>
      <c r="G60" s="307" t="n">
        <v>0</v>
      </c>
      <c r="H60" s="326" t="n">
        <v>0</v>
      </c>
      <c r="I60" s="326" t="n">
        <v>0</v>
      </c>
      <c r="J60" s="326"/>
      <c r="K60" s="326"/>
      <c r="L60" s="326"/>
      <c r="M60" s="326"/>
      <c r="N60" s="326"/>
      <c r="O60" s="307" t="n">
        <f aca="false">SUM(C60:N60)</f>
        <v>0</v>
      </c>
      <c r="P60" s="306"/>
      <c r="Q60" s="287"/>
    </row>
    <row r="61" customFormat="false" ht="12.75" hidden="false" customHeight="true" outlineLevel="0" collapsed="false">
      <c r="A61" s="293" t="s">
        <v>178</v>
      </c>
      <c r="B61" s="293" t="s">
        <v>179</v>
      </c>
      <c r="C61" s="307" t="n">
        <v>0</v>
      </c>
      <c r="D61" s="307" t="n">
        <v>0</v>
      </c>
      <c r="E61" s="307" t="n">
        <v>0</v>
      </c>
      <c r="F61" s="307" t="n">
        <v>0</v>
      </c>
      <c r="G61" s="307" t="n">
        <v>0</v>
      </c>
      <c r="H61" s="326" t="n">
        <v>0</v>
      </c>
      <c r="I61" s="326" t="n">
        <v>0</v>
      </c>
      <c r="J61" s="326"/>
      <c r="K61" s="326"/>
      <c r="L61" s="326"/>
      <c r="M61" s="326"/>
      <c r="N61" s="326"/>
      <c r="O61" s="307" t="n">
        <f aca="false">SUM(C61:N61)</f>
        <v>0</v>
      </c>
      <c r="P61" s="306"/>
      <c r="Q61" s="287"/>
    </row>
    <row r="62" customFormat="false" ht="12.75" hidden="false" customHeight="true" outlineLevel="0" collapsed="false">
      <c r="A62" s="293" t="s">
        <v>178</v>
      </c>
      <c r="B62" s="293" t="s">
        <v>180</v>
      </c>
      <c r="C62" s="307" t="n">
        <v>0</v>
      </c>
      <c r="D62" s="307" t="n">
        <v>0</v>
      </c>
      <c r="E62" s="307" t="n">
        <v>0</v>
      </c>
      <c r="F62" s="307" t="n">
        <v>0</v>
      </c>
      <c r="G62" s="307" t="n">
        <v>0</v>
      </c>
      <c r="H62" s="327" t="n">
        <v>0</v>
      </c>
      <c r="I62" s="327" t="n">
        <v>0</v>
      </c>
      <c r="J62" s="327"/>
      <c r="K62" s="327"/>
      <c r="L62" s="327"/>
      <c r="M62" s="327"/>
      <c r="N62" s="327"/>
      <c r="O62" s="307" t="n">
        <f aca="false">SUM(C62:N62)</f>
        <v>0</v>
      </c>
      <c r="P62" s="306"/>
      <c r="Q62" s="287"/>
    </row>
    <row r="63" customFormat="false" ht="12.75" hidden="false" customHeight="true" outlineLevel="0" collapsed="false">
      <c r="A63" s="293" t="s">
        <v>188</v>
      </c>
      <c r="B63" s="293"/>
      <c r="C63" s="307" t="n">
        <v>271926.02</v>
      </c>
      <c r="D63" s="307" t="n">
        <v>266270.4</v>
      </c>
      <c r="E63" s="307" t="n">
        <v>267750.47</v>
      </c>
      <c r="F63" s="307" t="n">
        <v>290809.21</v>
      </c>
      <c r="G63" s="307" t="n">
        <v>285193.12</v>
      </c>
      <c r="H63" s="326" t="n">
        <v>287079.47</v>
      </c>
      <c r="I63" s="326" t="n">
        <v>283378.89</v>
      </c>
      <c r="J63" s="326"/>
      <c r="K63" s="326"/>
      <c r="L63" s="326"/>
      <c r="M63" s="326"/>
      <c r="N63" s="326"/>
      <c r="O63" s="307" t="n">
        <f aca="false">SUM(C63:N63)</f>
        <v>1952407.58</v>
      </c>
      <c r="P63" s="306"/>
      <c r="Q63" s="287"/>
    </row>
    <row r="64" customFormat="false" ht="12.75" hidden="false" customHeight="true" outlineLevel="0" collapsed="false">
      <c r="A64" s="293" t="s">
        <v>185</v>
      </c>
      <c r="B64" s="293" t="s">
        <v>179</v>
      </c>
      <c r="C64" s="307" t="n">
        <v>271926.02</v>
      </c>
      <c r="D64" s="307" t="n">
        <v>266270.4</v>
      </c>
      <c r="E64" s="307" t="n">
        <v>267750.47</v>
      </c>
      <c r="F64" s="307" t="n">
        <v>290809.21</v>
      </c>
      <c r="G64" s="307" t="n">
        <v>285193.12</v>
      </c>
      <c r="H64" s="326" t="n">
        <v>287079.47</v>
      </c>
      <c r="I64" s="326" t="n">
        <v>283378.89</v>
      </c>
      <c r="J64" s="326"/>
      <c r="K64" s="326"/>
      <c r="L64" s="326"/>
      <c r="M64" s="326"/>
      <c r="N64" s="326"/>
      <c r="O64" s="307" t="n">
        <f aca="false">SUM(C64:N64)</f>
        <v>1952407.58</v>
      </c>
      <c r="P64" s="306"/>
      <c r="Q64" s="287"/>
    </row>
    <row r="65" customFormat="false" ht="12.75" hidden="false" customHeight="true" outlineLevel="0" collapsed="false">
      <c r="A65" s="293" t="s">
        <v>185</v>
      </c>
      <c r="B65" s="293" t="s">
        <v>180</v>
      </c>
      <c r="C65" s="307" t="n">
        <v>0</v>
      </c>
      <c r="D65" s="307" t="n">
        <v>0</v>
      </c>
      <c r="E65" s="307" t="n">
        <v>0</v>
      </c>
      <c r="F65" s="307" t="n">
        <v>0</v>
      </c>
      <c r="G65" s="307" t="n">
        <v>0</v>
      </c>
      <c r="H65" s="326" t="n">
        <v>0</v>
      </c>
      <c r="I65" s="326" t="n">
        <v>0</v>
      </c>
      <c r="J65" s="326"/>
      <c r="K65" s="326"/>
      <c r="L65" s="326"/>
      <c r="M65" s="326"/>
      <c r="N65" s="326"/>
      <c r="O65" s="307" t="n">
        <f aca="false">SUM(C65:N65)</f>
        <v>0</v>
      </c>
      <c r="P65" s="306"/>
      <c r="Q65" s="287"/>
    </row>
    <row r="66" customFormat="false" ht="12.75" hidden="false" customHeight="true" outlineLevel="0" collapsed="false">
      <c r="A66" s="293" t="s">
        <v>189</v>
      </c>
      <c r="B66" s="293"/>
      <c r="C66" s="307" t="n">
        <v>11961.57</v>
      </c>
      <c r="D66" s="307" t="n">
        <v>22605.98</v>
      </c>
      <c r="E66" s="307" t="n">
        <v>25696.63</v>
      </c>
      <c r="F66" s="307" t="n">
        <v>41373.92</v>
      </c>
      <c r="G66" s="307" t="n">
        <v>11090.22</v>
      </c>
      <c r="H66" s="326" t="n">
        <v>8859.82</v>
      </c>
      <c r="I66" s="326" t="n">
        <v>26569.59</v>
      </c>
      <c r="J66" s="326"/>
      <c r="K66" s="326"/>
      <c r="L66" s="326"/>
      <c r="M66" s="326"/>
      <c r="N66" s="326"/>
      <c r="O66" s="307" t="n">
        <f aca="false">SUM(C66:N66)</f>
        <v>148157.73</v>
      </c>
      <c r="P66" s="306"/>
      <c r="Q66" s="287"/>
    </row>
    <row r="67" customFormat="false" ht="12.75" hidden="false" customHeight="true" outlineLevel="0" collapsed="false">
      <c r="A67" s="293" t="s">
        <v>185</v>
      </c>
      <c r="B67" s="293" t="s">
        <v>179</v>
      </c>
      <c r="C67" s="307" t="n">
        <v>11961.57</v>
      </c>
      <c r="D67" s="307" t="n">
        <v>22605.98</v>
      </c>
      <c r="E67" s="307" t="n">
        <v>25696.63</v>
      </c>
      <c r="F67" s="307" t="n">
        <v>41373.92</v>
      </c>
      <c r="G67" s="307" t="n">
        <v>11090.22</v>
      </c>
      <c r="H67" s="326" t="n">
        <v>8859.82</v>
      </c>
      <c r="I67" s="326" t="n">
        <v>26569.59</v>
      </c>
      <c r="J67" s="326"/>
      <c r="K67" s="326"/>
      <c r="L67" s="326"/>
      <c r="M67" s="326"/>
      <c r="N67" s="326"/>
      <c r="O67" s="307" t="n">
        <f aca="false">SUM(C67:N67)</f>
        <v>148157.73</v>
      </c>
      <c r="P67" s="306"/>
      <c r="Q67" s="287"/>
    </row>
    <row r="68" customFormat="false" ht="12.75" hidden="false" customHeight="true" outlineLevel="0" collapsed="false">
      <c r="A68" s="293" t="s">
        <v>185</v>
      </c>
      <c r="B68" s="293" t="s">
        <v>180</v>
      </c>
      <c r="C68" s="307" t="n">
        <v>0</v>
      </c>
      <c r="D68" s="307" t="n">
        <v>0</v>
      </c>
      <c r="E68" s="307" t="n">
        <v>0</v>
      </c>
      <c r="F68" s="307" t="n">
        <v>0</v>
      </c>
      <c r="G68" s="307" t="n">
        <v>0</v>
      </c>
      <c r="H68" s="326" t="n">
        <v>0</v>
      </c>
      <c r="I68" s="326" t="n">
        <v>0</v>
      </c>
      <c r="J68" s="326"/>
      <c r="K68" s="326"/>
      <c r="L68" s="326"/>
      <c r="M68" s="326"/>
      <c r="N68" s="326"/>
      <c r="O68" s="307" t="n">
        <f aca="false">SUM(C68:N68)</f>
        <v>0</v>
      </c>
      <c r="P68" s="306"/>
      <c r="Q68" s="287"/>
    </row>
    <row r="69" customFormat="false" ht="12.75" hidden="false" customHeight="true" outlineLevel="0" collapsed="false">
      <c r="A69" s="314" t="s">
        <v>190</v>
      </c>
      <c r="B69" s="314"/>
      <c r="C69" s="315" t="n">
        <v>19306.92</v>
      </c>
      <c r="D69" s="315" t="n">
        <v>0</v>
      </c>
      <c r="E69" s="315" t="n">
        <v>23002.62</v>
      </c>
      <c r="F69" s="315" t="n">
        <v>75027.49</v>
      </c>
      <c r="G69" s="315" t="n">
        <v>0</v>
      </c>
      <c r="H69" s="315" t="n">
        <v>0</v>
      </c>
      <c r="I69" s="315" t="n">
        <v>0</v>
      </c>
      <c r="J69" s="326"/>
      <c r="K69" s="326"/>
      <c r="L69" s="326"/>
      <c r="M69" s="326"/>
      <c r="N69" s="326"/>
      <c r="O69" s="315" t="n">
        <f aca="false">SUM(C69:N69)</f>
        <v>117337.03</v>
      </c>
      <c r="P69" s="306"/>
      <c r="Q69" s="287"/>
    </row>
    <row r="70" customFormat="false" ht="12.75" hidden="false" customHeight="true" outlineLevel="0" collapsed="false">
      <c r="A70" s="303" t="s">
        <v>191</v>
      </c>
      <c r="B70" s="303"/>
      <c r="C70" s="304" t="n">
        <v>0</v>
      </c>
      <c r="D70" s="304" t="n">
        <v>0</v>
      </c>
      <c r="E70" s="304" t="n">
        <v>0</v>
      </c>
      <c r="F70" s="304" t="n">
        <v>0</v>
      </c>
      <c r="G70" s="304" t="n">
        <v>0</v>
      </c>
      <c r="H70" s="304" t="n">
        <v>0</v>
      </c>
      <c r="I70" s="304" t="n">
        <v>0</v>
      </c>
      <c r="J70" s="326"/>
      <c r="K70" s="326"/>
      <c r="L70" s="326"/>
      <c r="M70" s="326"/>
      <c r="N70" s="326"/>
      <c r="O70" s="304" t="n">
        <f aca="false">SUM(C70:N70)</f>
        <v>0</v>
      </c>
      <c r="P70" s="306"/>
      <c r="Q70" s="287"/>
    </row>
    <row r="71" customFormat="false" ht="12.75" hidden="false" customHeight="true" outlineLevel="0" collapsed="false">
      <c r="A71" s="293" t="s">
        <v>185</v>
      </c>
      <c r="B71" s="293" t="s">
        <v>179</v>
      </c>
      <c r="C71" s="307" t="n">
        <v>0</v>
      </c>
      <c r="D71" s="307" t="n">
        <v>0</v>
      </c>
      <c r="E71" s="307" t="n">
        <v>0</v>
      </c>
      <c r="F71" s="307" t="n">
        <v>0</v>
      </c>
      <c r="G71" s="307" t="n">
        <v>0</v>
      </c>
      <c r="H71" s="307" t="n">
        <v>0</v>
      </c>
      <c r="I71" s="307" t="n">
        <v>0</v>
      </c>
      <c r="J71" s="308"/>
      <c r="K71" s="308"/>
      <c r="L71" s="308"/>
      <c r="M71" s="308"/>
      <c r="N71" s="308"/>
      <c r="O71" s="309" t="n">
        <f aca="false">SUM(C71:N71)</f>
        <v>0</v>
      </c>
      <c r="P71" s="306"/>
      <c r="Q71" s="287"/>
    </row>
    <row r="72" customFormat="false" ht="12.75" hidden="false" customHeight="true" outlineLevel="0" collapsed="false">
      <c r="A72" s="293" t="s">
        <v>185</v>
      </c>
      <c r="B72" s="293" t="s">
        <v>180</v>
      </c>
      <c r="C72" s="307" t="n">
        <v>0</v>
      </c>
      <c r="D72" s="307" t="n">
        <v>0</v>
      </c>
      <c r="E72" s="307" t="n">
        <v>0</v>
      </c>
      <c r="F72" s="307" t="n">
        <v>0</v>
      </c>
      <c r="G72" s="307" t="n">
        <v>0</v>
      </c>
      <c r="H72" s="307" t="n">
        <v>0</v>
      </c>
      <c r="I72" s="307" t="n">
        <v>0</v>
      </c>
      <c r="J72" s="308"/>
      <c r="K72" s="308"/>
      <c r="L72" s="308"/>
      <c r="M72" s="308"/>
      <c r="N72" s="308"/>
      <c r="O72" s="309" t="n">
        <f aca="false">SUM(C72:N72)</f>
        <v>0</v>
      </c>
      <c r="P72" s="306"/>
      <c r="Q72" s="287"/>
    </row>
    <row r="73" customFormat="false" ht="12.75" hidden="false" customHeight="true" outlineLevel="0" collapsed="false">
      <c r="A73" s="293" t="s">
        <v>177</v>
      </c>
      <c r="B73" s="293"/>
      <c r="C73" s="307" t="n">
        <v>0</v>
      </c>
      <c r="D73" s="307" t="n">
        <v>0</v>
      </c>
      <c r="E73" s="307" t="n">
        <v>0</v>
      </c>
      <c r="F73" s="307" t="n">
        <v>0</v>
      </c>
      <c r="G73" s="307" t="n">
        <v>0</v>
      </c>
      <c r="H73" s="307" t="n">
        <v>0</v>
      </c>
      <c r="I73" s="307" t="n">
        <v>0</v>
      </c>
      <c r="J73" s="308"/>
      <c r="K73" s="308"/>
      <c r="L73" s="308"/>
      <c r="M73" s="308"/>
      <c r="N73" s="308"/>
      <c r="O73" s="309" t="n">
        <f aca="false">SUM(C73:N73)</f>
        <v>0</v>
      </c>
      <c r="P73" s="306"/>
      <c r="Q73" s="287"/>
    </row>
    <row r="74" customFormat="false" ht="12.75" hidden="false" customHeight="true" outlineLevel="0" collapsed="false">
      <c r="A74" s="293" t="s">
        <v>178</v>
      </c>
      <c r="B74" s="293" t="s">
        <v>179</v>
      </c>
      <c r="C74" s="307" t="n">
        <v>0</v>
      </c>
      <c r="D74" s="307" t="n">
        <v>0</v>
      </c>
      <c r="E74" s="307" t="n">
        <v>0</v>
      </c>
      <c r="F74" s="307" t="n">
        <v>0</v>
      </c>
      <c r="G74" s="307" t="n">
        <v>0</v>
      </c>
      <c r="H74" s="307" t="n">
        <v>0</v>
      </c>
      <c r="I74" s="307" t="n">
        <v>0</v>
      </c>
      <c r="J74" s="308"/>
      <c r="K74" s="308"/>
      <c r="L74" s="308"/>
      <c r="M74" s="308"/>
      <c r="N74" s="308"/>
      <c r="O74" s="309" t="n">
        <f aca="false">SUM(C74:N74)</f>
        <v>0</v>
      </c>
      <c r="P74" s="306"/>
      <c r="Q74" s="287"/>
    </row>
    <row r="75" customFormat="false" ht="12.75" hidden="false" customHeight="true" outlineLevel="0" collapsed="false">
      <c r="A75" s="293" t="s">
        <v>178</v>
      </c>
      <c r="B75" s="293" t="s">
        <v>180</v>
      </c>
      <c r="C75" s="307" t="n">
        <v>0</v>
      </c>
      <c r="D75" s="307" t="n">
        <v>0</v>
      </c>
      <c r="E75" s="307" t="n">
        <v>0</v>
      </c>
      <c r="F75" s="307" t="n">
        <v>0</v>
      </c>
      <c r="G75" s="307" t="n">
        <v>0</v>
      </c>
      <c r="H75" s="307" t="n">
        <v>0</v>
      </c>
      <c r="I75" s="307" t="n">
        <v>0</v>
      </c>
      <c r="J75" s="308"/>
      <c r="K75" s="308"/>
      <c r="L75" s="308"/>
      <c r="M75" s="308"/>
      <c r="N75" s="308"/>
      <c r="O75" s="309" t="n">
        <f aca="false">SUM(C75:N75)</f>
        <v>0</v>
      </c>
      <c r="P75" s="306"/>
      <c r="Q75" s="287"/>
    </row>
    <row r="76" customFormat="false" ht="12.75" hidden="false" customHeight="true" outlineLevel="0" collapsed="false">
      <c r="A76" s="310" t="s">
        <v>192</v>
      </c>
      <c r="B76" s="310"/>
      <c r="C76" s="311" t="n">
        <v>14482.22</v>
      </c>
      <c r="D76" s="311" t="n">
        <v>0</v>
      </c>
      <c r="E76" s="311" t="n">
        <v>23002.62</v>
      </c>
      <c r="F76" s="311" t="n">
        <v>69208.87</v>
      </c>
      <c r="G76" s="311" t="n">
        <v>0</v>
      </c>
      <c r="H76" s="311" t="n">
        <v>0</v>
      </c>
      <c r="I76" s="311" t="n">
        <v>0</v>
      </c>
      <c r="J76" s="308"/>
      <c r="K76" s="308"/>
      <c r="L76" s="308"/>
      <c r="M76" s="308"/>
      <c r="N76" s="308"/>
      <c r="O76" s="311" t="n">
        <f aca="false">SUM(C76:N76)</f>
        <v>106693.71</v>
      </c>
      <c r="P76" s="306"/>
      <c r="Q76" s="287"/>
    </row>
    <row r="77" customFormat="false" ht="12.75" hidden="false" customHeight="true" outlineLevel="0" collapsed="false">
      <c r="A77" s="293" t="s">
        <v>185</v>
      </c>
      <c r="B77" s="293" t="s">
        <v>179</v>
      </c>
      <c r="C77" s="307" t="n">
        <v>14482.22</v>
      </c>
      <c r="D77" s="307" t="n">
        <v>0</v>
      </c>
      <c r="E77" s="307" t="n">
        <v>23002.62</v>
      </c>
      <c r="F77" s="307" t="n">
        <v>69208.87</v>
      </c>
      <c r="G77" s="307" t="n">
        <v>0</v>
      </c>
      <c r="H77" s="307" t="n">
        <v>0</v>
      </c>
      <c r="I77" s="307" t="n">
        <v>0</v>
      </c>
      <c r="J77" s="308"/>
      <c r="K77" s="308"/>
      <c r="L77" s="308"/>
      <c r="M77" s="308"/>
      <c r="N77" s="308"/>
      <c r="O77" s="309" t="n">
        <f aca="false">SUM(C77:N77)</f>
        <v>106693.71</v>
      </c>
      <c r="P77" s="306"/>
      <c r="Q77" s="287"/>
    </row>
    <row r="78" customFormat="false" ht="12.75" hidden="false" customHeight="true" outlineLevel="0" collapsed="false">
      <c r="A78" s="293" t="s">
        <v>185</v>
      </c>
      <c r="B78" s="293" t="s">
        <v>180</v>
      </c>
      <c r="C78" s="307" t="n">
        <v>0</v>
      </c>
      <c r="D78" s="307" t="n">
        <v>0</v>
      </c>
      <c r="E78" s="307" t="n">
        <v>0</v>
      </c>
      <c r="F78" s="307" t="n">
        <v>0</v>
      </c>
      <c r="G78" s="307" t="n">
        <v>0</v>
      </c>
      <c r="H78" s="307" t="n">
        <v>0</v>
      </c>
      <c r="I78" s="307" t="n">
        <v>0</v>
      </c>
      <c r="J78" s="308"/>
      <c r="K78" s="308"/>
      <c r="L78" s="308"/>
      <c r="M78" s="308"/>
      <c r="N78" s="308"/>
      <c r="O78" s="309" t="n">
        <f aca="false">SUM(C78:N78)</f>
        <v>0</v>
      </c>
      <c r="P78" s="306"/>
      <c r="Q78" s="287"/>
    </row>
    <row r="79" customFormat="false" ht="12.75" hidden="false" customHeight="true" outlineLevel="0" collapsed="false">
      <c r="A79" s="303" t="s">
        <v>193</v>
      </c>
      <c r="B79" s="303"/>
      <c r="C79" s="304" t="n">
        <v>0</v>
      </c>
      <c r="D79" s="304" t="n">
        <v>0</v>
      </c>
      <c r="E79" s="304" t="n">
        <v>0</v>
      </c>
      <c r="F79" s="304" t="n">
        <v>0</v>
      </c>
      <c r="G79" s="304" t="n">
        <v>0</v>
      </c>
      <c r="H79" s="304" t="n">
        <v>0</v>
      </c>
      <c r="I79" s="304" t="n">
        <v>0</v>
      </c>
      <c r="J79" s="308"/>
      <c r="K79" s="308"/>
      <c r="L79" s="308"/>
      <c r="M79" s="308"/>
      <c r="N79" s="308"/>
      <c r="O79" s="304" t="n">
        <f aca="false">SUM(C79:N79)</f>
        <v>0</v>
      </c>
      <c r="P79" s="306"/>
      <c r="Q79" s="287"/>
    </row>
    <row r="80" customFormat="false" ht="12.75" hidden="false" customHeight="true" outlineLevel="0" collapsed="false">
      <c r="A80" s="293" t="s">
        <v>185</v>
      </c>
      <c r="B80" s="293" t="s">
        <v>179</v>
      </c>
      <c r="C80" s="307" t="n">
        <v>0</v>
      </c>
      <c r="D80" s="307" t="n">
        <v>0</v>
      </c>
      <c r="E80" s="307" t="n">
        <v>0</v>
      </c>
      <c r="F80" s="307" t="n">
        <v>0</v>
      </c>
      <c r="G80" s="307" t="n">
        <v>0</v>
      </c>
      <c r="H80" s="307" t="n">
        <v>0</v>
      </c>
      <c r="I80" s="307" t="n">
        <v>0</v>
      </c>
      <c r="J80" s="308"/>
      <c r="K80" s="308"/>
      <c r="L80" s="308"/>
      <c r="M80" s="308"/>
      <c r="N80" s="308"/>
      <c r="O80" s="309" t="n">
        <f aca="false">SUM(C80:N80)</f>
        <v>0</v>
      </c>
      <c r="P80" s="306"/>
      <c r="Q80" s="287"/>
    </row>
    <row r="81" customFormat="false" ht="12.75" hidden="false" customHeight="true" outlineLevel="0" collapsed="false">
      <c r="A81" s="293" t="s">
        <v>185</v>
      </c>
      <c r="B81" s="293" t="s">
        <v>180</v>
      </c>
      <c r="C81" s="307" t="n">
        <v>0</v>
      </c>
      <c r="D81" s="307" t="n">
        <v>0</v>
      </c>
      <c r="E81" s="307" t="n">
        <v>0</v>
      </c>
      <c r="F81" s="307" t="n">
        <v>0</v>
      </c>
      <c r="G81" s="307" t="n">
        <v>0</v>
      </c>
      <c r="H81" s="307" t="n">
        <v>0</v>
      </c>
      <c r="I81" s="307" t="n">
        <v>0</v>
      </c>
      <c r="J81" s="308"/>
      <c r="K81" s="308"/>
      <c r="L81" s="308"/>
      <c r="M81" s="308"/>
      <c r="N81" s="308"/>
      <c r="O81" s="309" t="n">
        <f aca="false">SUM(C81:N81)</f>
        <v>0</v>
      </c>
      <c r="P81" s="306"/>
      <c r="Q81" s="287"/>
    </row>
    <row r="82" customFormat="false" ht="12.75" hidden="false" customHeight="true" outlineLevel="0" collapsed="false">
      <c r="A82" s="310" t="s">
        <v>194</v>
      </c>
      <c r="B82" s="310"/>
      <c r="C82" s="311" t="n">
        <v>4824.7</v>
      </c>
      <c r="D82" s="311" t="n">
        <v>0</v>
      </c>
      <c r="E82" s="311" t="n">
        <v>0</v>
      </c>
      <c r="F82" s="311" t="n">
        <v>5818.62</v>
      </c>
      <c r="G82" s="311" t="n">
        <v>0</v>
      </c>
      <c r="H82" s="311" t="n">
        <v>0</v>
      </c>
      <c r="I82" s="311" t="n">
        <v>0</v>
      </c>
      <c r="J82" s="328"/>
      <c r="K82" s="328"/>
      <c r="L82" s="328"/>
      <c r="M82" s="328"/>
      <c r="N82" s="328"/>
      <c r="O82" s="329" t="n">
        <f aca="false">SUM(C82:N82)</f>
        <v>10643.32</v>
      </c>
      <c r="P82" s="306"/>
      <c r="Q82" s="287"/>
    </row>
    <row r="83" customFormat="false" ht="12.75" hidden="false" customHeight="true" outlineLevel="0" collapsed="false">
      <c r="A83" s="330" t="s">
        <v>185</v>
      </c>
      <c r="B83" s="330" t="s">
        <v>179</v>
      </c>
      <c r="C83" s="331" t="n">
        <v>4824.7</v>
      </c>
      <c r="D83" s="331" t="n">
        <v>0</v>
      </c>
      <c r="E83" s="331" t="n">
        <v>0</v>
      </c>
      <c r="F83" s="331" t="n">
        <v>5818.62</v>
      </c>
      <c r="G83" s="332" t="n">
        <v>0</v>
      </c>
      <c r="H83" s="332" t="n">
        <v>0</v>
      </c>
      <c r="I83" s="332" t="n">
        <v>0</v>
      </c>
      <c r="J83" s="333"/>
      <c r="K83" s="333"/>
      <c r="L83" s="333"/>
      <c r="M83" s="333"/>
      <c r="N83" s="333"/>
      <c r="O83" s="334" t="n">
        <f aca="false">SUM(C83:N83)</f>
        <v>10643.32</v>
      </c>
      <c r="P83" s="287"/>
      <c r="Q83" s="287"/>
    </row>
    <row r="84" customFormat="false" ht="12.75" hidden="false" customHeight="true" outlineLevel="0" collapsed="false">
      <c r="A84" s="330" t="s">
        <v>185</v>
      </c>
      <c r="B84" s="330" t="s">
        <v>180</v>
      </c>
      <c r="C84" s="307" t="n">
        <v>0</v>
      </c>
      <c r="D84" s="307" t="n">
        <v>0</v>
      </c>
      <c r="E84" s="307" t="n">
        <v>0</v>
      </c>
      <c r="F84" s="307" t="n">
        <v>0</v>
      </c>
      <c r="G84" s="335" t="n">
        <v>0</v>
      </c>
      <c r="H84" s="335" t="n">
        <v>0</v>
      </c>
      <c r="I84" s="335" t="n">
        <v>0</v>
      </c>
      <c r="J84" s="333"/>
      <c r="K84" s="333"/>
      <c r="L84" s="333"/>
      <c r="M84" s="333"/>
      <c r="N84" s="333"/>
      <c r="O84" s="336" t="n">
        <f aca="false">SUM(C84:N84)</f>
        <v>0</v>
      </c>
      <c r="P84" s="287"/>
      <c r="Q84" s="287"/>
    </row>
    <row r="85" customFormat="false" ht="12.75" hidden="false" customHeight="true" outlineLevel="0" collapsed="false">
      <c r="A85" s="287"/>
      <c r="B85" s="287"/>
      <c r="C85" s="306"/>
      <c r="D85" s="306"/>
      <c r="E85" s="306"/>
      <c r="F85" s="306"/>
      <c r="G85" s="306"/>
      <c r="H85" s="306"/>
      <c r="I85" s="306"/>
      <c r="J85" s="306"/>
      <c r="K85" s="306"/>
      <c r="L85" s="306"/>
      <c r="M85" s="306"/>
      <c r="N85" s="306"/>
      <c r="O85" s="306"/>
      <c r="P85" s="287"/>
      <c r="Q85" s="287"/>
    </row>
    <row r="86" customFormat="false" ht="12.75" hidden="false" customHeight="true" outlineLevel="0" collapsed="false">
      <c r="A86" s="287"/>
      <c r="B86" s="287"/>
      <c r="C86" s="306"/>
      <c r="D86" s="306"/>
      <c r="E86" s="306"/>
      <c r="F86" s="306"/>
      <c r="G86" s="306"/>
      <c r="H86" s="306"/>
      <c r="I86" s="306"/>
      <c r="J86" s="306"/>
      <c r="K86" s="306"/>
      <c r="L86" s="306"/>
      <c r="M86" s="306"/>
      <c r="N86" s="306"/>
      <c r="O86" s="306"/>
      <c r="P86" s="287"/>
      <c r="Q86" s="287"/>
    </row>
    <row r="87" customFormat="false" ht="12.75" hidden="false" customHeight="true" outlineLevel="0" collapsed="false">
      <c r="A87" s="287"/>
      <c r="B87" s="287"/>
      <c r="C87" s="306"/>
      <c r="D87" s="306"/>
      <c r="E87" s="306"/>
      <c r="F87" s="306"/>
      <c r="G87" s="306"/>
      <c r="H87" s="306"/>
      <c r="I87" s="306"/>
      <c r="J87" s="306"/>
      <c r="K87" s="306"/>
      <c r="L87" s="306"/>
      <c r="M87" s="306"/>
      <c r="N87" s="306"/>
      <c r="O87" s="306"/>
      <c r="P87" s="287"/>
      <c r="Q87" s="287"/>
    </row>
    <row r="88" customFormat="false" ht="25.5" hidden="false" customHeight="true" outlineLevel="0" collapsed="false">
      <c r="A88" s="337" t="s">
        <v>196</v>
      </c>
      <c r="B88" s="338" t="s">
        <v>179</v>
      </c>
      <c r="C88" s="339" t="n">
        <f aca="false">C10+C16+C20+C24+C27+C30+C34+C37+C40+C43+C46+C51+C54+C57+C61+C64+C67+C71+C74+C77+C80+C83</f>
        <v>27042597.47</v>
      </c>
      <c r="D88" s="339" t="n">
        <f aca="false">D10+D16+D20+D24+D27+D30+D34+D37+D40+D43+D46+D51+D54+D57+D61+D64+D67+D71+D74+D77+D80+D83</f>
        <v>21097471.26</v>
      </c>
      <c r="E88" s="339" t="n">
        <f aca="false">E10+E16+E20+E24+E27+E30+E34+E37+E40+E43+E46+E51+E54+E57+E61+E64+E67+E71+E74+E77+E80+E83</f>
        <v>21722102.1</v>
      </c>
      <c r="F88" s="339" t="n">
        <f aca="false">F10+F16+F20+F24+F27+F30+F34+F37+F40+F43+F46+F51+F54+F57+F61+F64+F67+F71+F74+F77+F80+F83</f>
        <v>8758357.7</v>
      </c>
      <c r="G88" s="339" t="n">
        <f aca="false">G10+G16+G20+G24+G27+G30+G34+G37+G40+G43+G46+G51+G54+G57+G61+G64+G67+G71+G74+G77+G80+G83</f>
        <v>21570322.29</v>
      </c>
      <c r="H88" s="339" t="n">
        <f aca="false">H10+H16+H20+H24+H27+H30+H34+H37+H40+H43+H46+H51+H54+H57+H61+H64+H67+H71+H74+H77+H80+H83</f>
        <v>21490808.25</v>
      </c>
      <c r="I88" s="339" t="n">
        <f aca="false">I10+I16+I20+I24+I27+I30+I34+I37+I40+I43+I46+I51+I54+I57+I61+I64+I67+I71+I74+I77+I80+I83</f>
        <v>22758821.43</v>
      </c>
      <c r="J88" s="339" t="n">
        <f aca="false">J10+J16+J20+J24+J27+J30+J34+J37+J40+J43+J46+J51+J54+J57+J61+J64+J67+J71+J74+J77+J80+J83</f>
        <v>0</v>
      </c>
      <c r="K88" s="339" t="n">
        <f aca="false">K10+K16+K20+K24+K27+K30+K34+K37+K40+K43+K46+K51+K54+K57+K61+K64+K67+K71+K74+K77+K80+K83</f>
        <v>0</v>
      </c>
      <c r="L88" s="339" t="n">
        <f aca="false">L10+L16+L20+L24+L27+L30+L34+L37+L40+L43+L46+L51+L54+L57+L61+L64+L67+L71+L74+L77+L80+L83</f>
        <v>0</v>
      </c>
      <c r="M88" s="339" t="n">
        <f aca="false">M10+M16+M20+M24+M27+M30+M34+M37+M40+M43+M46+M51+M54+M57+M61+M64+M67+M71+M74+M77+M80+M83</f>
        <v>0</v>
      </c>
      <c r="N88" s="339" t="n">
        <f aca="false">N10+N16+N20+N24+N27+N30+N34+N37+N40+N43+N46+N51+N54+N57+N61+N64+N67+N71+N74+N77+N80+N83</f>
        <v>0</v>
      </c>
      <c r="O88" s="339" t="n">
        <f aca="false">O10+O16+O20+O24+O27+O30+O34+O37+O40+O43+O46+O51+O54+O57+O61+O64+O67+O71+O74+O77+O80+O83</f>
        <v>144440480.5</v>
      </c>
      <c r="P88" s="287"/>
      <c r="Q88" s="287"/>
      <c r="R88" s="284"/>
    </row>
    <row r="89" customFormat="false" ht="12.75" hidden="false" customHeight="true" outlineLevel="0" collapsed="false">
      <c r="A89" s="340"/>
      <c r="B89" s="287"/>
      <c r="C89" s="306"/>
      <c r="D89" s="306"/>
      <c r="E89" s="306"/>
      <c r="F89" s="306"/>
      <c r="G89" s="306"/>
      <c r="H89" s="306"/>
      <c r="I89" s="306"/>
      <c r="J89" s="306"/>
      <c r="K89" s="306"/>
      <c r="L89" s="306"/>
      <c r="M89" s="306"/>
      <c r="N89" s="306"/>
      <c r="O89" s="306"/>
      <c r="P89" s="287"/>
      <c r="Q89" s="287"/>
    </row>
    <row r="90" customFormat="false" ht="25.5" hidden="false" customHeight="true" outlineLevel="0" collapsed="false">
      <c r="A90" s="337" t="s">
        <v>197</v>
      </c>
      <c r="B90" s="341" t="s">
        <v>180</v>
      </c>
      <c r="C90" s="339" t="n">
        <f aca="false">C11+C17+C21+C25+C28+C31+C35+C38+C41+C44+C47+C52+C55+C58+C62+C65+C68+C72+C75+C78+C81+C84</f>
        <v>5850494.06</v>
      </c>
      <c r="D90" s="339" t="n">
        <f aca="false">D11+D17+D21+D25+D28+D31+D35+D38+D41+D44+D47+D52+D55+D58+D62+D65+D68+D72+D75+D78+D81+D84</f>
        <v>9723291.7</v>
      </c>
      <c r="E90" s="339" t="n">
        <f aca="false">E11+E17+E21+E25+E28+E31+E35+E38+E41+E44+E47+E52+E55+E58+E62+E65+E68+E72+E75+E78+E81+E84</f>
        <v>9995611.36</v>
      </c>
      <c r="F90" s="339" t="n">
        <f aca="false">F11+F17+F21+F25+F28+F31+F35+F38+F41+F44+F47+F52+F55+F58+F62+F65+F68+F72+F75+F78+F81+F84</f>
        <v>10300368.89</v>
      </c>
      <c r="G90" s="339" t="n">
        <f aca="false">G11+G17+G21+G25+G28+G31+G35+G38+G41+G44+G47+G52+G55+G58+G62+G65+G68+G72+G75+G78+G81+G84</f>
        <v>11419806.37</v>
      </c>
      <c r="H90" s="339" t="n">
        <f aca="false">H11+H17+H21+H25+H28+H31+H35+H38+H41+H44+H47+H52+H55+H58+H62+H65+H68+H72+H75+H78+H81+H84</f>
        <v>11105983.09</v>
      </c>
      <c r="I90" s="339" t="n">
        <f aca="false">I11+I17+I21+I25+I28+I31+I35+I38+I41+I44+I47+I52+I55+I58+I62+I65+I68+I72+I75+I78+I81+I84</f>
        <v>10399065.79</v>
      </c>
      <c r="J90" s="339" t="n">
        <f aca="false">J11+J17+J21+J25+J28+J31+J35+J38+J41+J44+J47+J52+J55+J58+J62+J65+J68+J72+J75+J78+J81+J84</f>
        <v>0</v>
      </c>
      <c r="K90" s="339" t="n">
        <f aca="false">K11+K17+K21+K25+K28+K31+K35+K38+K41+K44+K47+K52+K55+K58+K62+K65+K68+K72+K75+K78+K81+K84</f>
        <v>0</v>
      </c>
      <c r="L90" s="339" t="n">
        <f aca="false">L11+L17+L21+L25+L28+L31+L35+L38+L41+L44+L47+L52+L55+L58+L62+L65+L68+L72+L75+L78+L81+L84</f>
        <v>0</v>
      </c>
      <c r="M90" s="339" t="n">
        <f aca="false">M11+M17+M21+M25+M28+M31+M35+M38+M41+M44+M47+M52+M55+M58+M62+M65+M68+M72+M75+M78+M81+M84</f>
        <v>0</v>
      </c>
      <c r="N90" s="339" t="n">
        <f aca="false">N11+N17+N21+N25+N28+N31+N35+N38+N41+N44+N47+N52+N55+N58+N62+N65+N68+N72+N75+N78+N81+N84</f>
        <v>0</v>
      </c>
      <c r="O90" s="339" t="n">
        <f aca="false">SUM(C90:N90)</f>
        <v>68794621.26</v>
      </c>
      <c r="P90" s="287"/>
      <c r="Q90" s="287"/>
    </row>
    <row r="91" customFormat="false" ht="12.75" hidden="false" customHeight="true" outlineLevel="0" collapsed="false">
      <c r="A91" s="340"/>
      <c r="B91" s="287"/>
      <c r="C91" s="306"/>
      <c r="D91" s="306"/>
      <c r="E91" s="306"/>
      <c r="F91" s="306"/>
      <c r="G91" s="306"/>
      <c r="H91" s="306"/>
      <c r="I91" s="306"/>
      <c r="J91" s="306"/>
      <c r="K91" s="306"/>
      <c r="L91" s="306"/>
      <c r="M91" s="306"/>
      <c r="N91" s="306"/>
      <c r="O91" s="306"/>
      <c r="P91" s="287"/>
      <c r="Q91" s="306"/>
    </row>
    <row r="92" customFormat="false" ht="25.5" hidden="false" customHeight="true" outlineLevel="0" collapsed="false">
      <c r="A92" s="337" t="s">
        <v>197</v>
      </c>
      <c r="B92" s="341" t="s">
        <v>198</v>
      </c>
      <c r="C92" s="339" t="n">
        <f aca="false">C12+C13+C15+C19</f>
        <v>0</v>
      </c>
      <c r="D92" s="339" t="n">
        <f aca="false">D12+D13+D15+D19</f>
        <v>0</v>
      </c>
      <c r="E92" s="339" t="n">
        <f aca="false">E12+E13+E15+E19</f>
        <v>0</v>
      </c>
      <c r="F92" s="339" t="n">
        <f aca="false">F12+F13+F15+F19</f>
        <v>12584148.24</v>
      </c>
      <c r="G92" s="339" t="n">
        <f aca="false">G12+G13+G15+G19</f>
        <v>1852459.33</v>
      </c>
      <c r="H92" s="339" t="n">
        <f aca="false">H12+H13+H15+H19</f>
        <v>0</v>
      </c>
      <c r="I92" s="339" t="n">
        <f aca="false">I12+I13+I15+I19</f>
        <v>0</v>
      </c>
      <c r="J92" s="339" t="n">
        <f aca="false">J12+J13+J15+J19</f>
        <v>0</v>
      </c>
      <c r="K92" s="339" t="n">
        <f aca="false">K12+K13+K15+K19</f>
        <v>0</v>
      </c>
      <c r="L92" s="339" t="n">
        <f aca="false">L12+L13+L15+L19</f>
        <v>0</v>
      </c>
      <c r="M92" s="339" t="n">
        <f aca="false">M12+M13+M15+M19</f>
        <v>0</v>
      </c>
      <c r="N92" s="339" t="n">
        <f aca="false">N12+N13+N15+N19</f>
        <v>0</v>
      </c>
      <c r="O92" s="339" t="n">
        <f aca="false">SUM(C92:N92)</f>
        <v>14436607.57</v>
      </c>
      <c r="P92" s="287"/>
      <c r="Q92" s="287"/>
    </row>
    <row r="93" customFormat="false" ht="12.75" hidden="false" customHeight="true" outlineLevel="0" collapsed="false">
      <c r="A93" s="340"/>
      <c r="B93" s="287"/>
      <c r="C93" s="306"/>
      <c r="D93" s="306"/>
      <c r="E93" s="306"/>
      <c r="F93" s="306"/>
      <c r="G93" s="306"/>
      <c r="H93" s="306"/>
      <c r="I93" s="306"/>
      <c r="J93" s="306"/>
      <c r="K93" s="306"/>
      <c r="L93" s="306"/>
      <c r="M93" s="306"/>
      <c r="N93" s="306"/>
      <c r="O93" s="306"/>
      <c r="P93" s="287"/>
      <c r="Q93" s="287"/>
    </row>
    <row r="94" customFormat="false" ht="25.5" hidden="false" customHeight="true" outlineLevel="0" collapsed="false">
      <c r="A94" s="337" t="s">
        <v>199</v>
      </c>
      <c r="B94" s="338" t="s">
        <v>200</v>
      </c>
      <c r="C94" s="339" t="n">
        <f aca="false">24042126.15+1514.43</f>
        <v>24043640.58</v>
      </c>
      <c r="D94" s="339" t="n">
        <f aca="false">39135.74+17747866.64</f>
        <v>17787002.38</v>
      </c>
      <c r="E94" s="339" t="n">
        <f aca="false">385402.76+18820352.83</f>
        <v>19205755.59</v>
      </c>
      <c r="F94" s="339" t="n">
        <v>5852923.06</v>
      </c>
      <c r="G94" s="339" t="n">
        <v>17274241.99</v>
      </c>
      <c r="H94" s="339" t="n">
        <v>18782734.79</v>
      </c>
      <c r="I94" s="339" t="n">
        <v>20124382.74</v>
      </c>
      <c r="J94" s="339"/>
      <c r="K94" s="339"/>
      <c r="L94" s="339"/>
      <c r="M94" s="339"/>
      <c r="N94" s="339"/>
      <c r="O94" s="339" t="n">
        <f aca="false">SUM(C94:N94)</f>
        <v>123070681.13</v>
      </c>
      <c r="P94" s="287"/>
      <c r="Q94" s="287"/>
    </row>
    <row r="95" customFormat="false" ht="12.75" hidden="false" customHeight="true" outlineLevel="0" collapsed="false">
      <c r="A95" s="340"/>
      <c r="B95" s="287"/>
      <c r="C95" s="306"/>
      <c r="D95" s="306"/>
      <c r="E95" s="306"/>
      <c r="F95" s="306"/>
      <c r="G95" s="306"/>
      <c r="H95" s="306"/>
      <c r="I95" s="306"/>
      <c r="J95" s="306"/>
      <c r="K95" s="306"/>
      <c r="L95" s="306"/>
      <c r="M95" s="306"/>
      <c r="N95" s="342"/>
      <c r="O95" s="342"/>
      <c r="P95" s="287"/>
      <c r="Q95" s="287"/>
    </row>
    <row r="96" customFormat="false" ht="25.5" hidden="false" customHeight="true" outlineLevel="0" collapsed="false">
      <c r="A96" s="337" t="s">
        <v>199</v>
      </c>
      <c r="B96" s="338" t="s">
        <v>201</v>
      </c>
      <c r="C96" s="339" t="n">
        <f aca="false">2745585.21+210200.76</f>
        <v>2955785.97</v>
      </c>
      <c r="D96" s="339" t="n">
        <v>2969237.81</v>
      </c>
      <c r="E96" s="339" t="n">
        <v>2901749.27</v>
      </c>
      <c r="F96" s="339" t="n">
        <v>2918186.36</v>
      </c>
      <c r="G96" s="339" t="n">
        <v>3499143.35</v>
      </c>
      <c r="H96" s="339" t="n">
        <v>3008919.52</v>
      </c>
      <c r="I96" s="339" t="n">
        <v>3021241.88</v>
      </c>
      <c r="J96" s="339"/>
      <c r="K96" s="339"/>
      <c r="L96" s="339"/>
      <c r="M96" s="339"/>
      <c r="N96" s="339"/>
      <c r="O96" s="339" t="n">
        <f aca="false">SUM(C96:N96)</f>
        <v>21274264.16</v>
      </c>
      <c r="P96" s="287"/>
      <c r="Q96" s="287"/>
    </row>
    <row r="97" customFormat="false" ht="12.75" hidden="false" customHeight="true" outlineLevel="0" collapsed="false">
      <c r="A97" s="340"/>
      <c r="B97" s="287"/>
      <c r="C97" s="306"/>
      <c r="D97" s="306"/>
      <c r="E97" s="306"/>
      <c r="F97" s="306"/>
      <c r="G97" s="306"/>
      <c r="H97" s="306"/>
      <c r="I97" s="306"/>
      <c r="J97" s="306"/>
      <c r="K97" s="306"/>
      <c r="L97" s="306"/>
      <c r="M97" s="306"/>
      <c r="N97" s="306"/>
      <c r="O97" s="306"/>
      <c r="P97" s="287"/>
      <c r="Q97" s="287"/>
    </row>
    <row r="98" customFormat="false" ht="25.5" hidden="false" customHeight="true" outlineLevel="0" collapsed="false">
      <c r="A98" s="337" t="s">
        <v>202</v>
      </c>
      <c r="B98" s="338"/>
      <c r="C98" s="339" t="n">
        <f aca="false">C94+C96-C88</f>
        <v>-43170.9200000018</v>
      </c>
      <c r="D98" s="339" t="n">
        <f aca="false">D94+D96-D88</f>
        <v>-341231.07</v>
      </c>
      <c r="E98" s="339" t="n">
        <f aca="false">E94+E96-E88</f>
        <v>385402.760000002</v>
      </c>
      <c r="F98" s="339" t="n">
        <f aca="false">F94+F96-F88</f>
        <v>12751.7200000007</v>
      </c>
      <c r="G98" s="339" t="n">
        <f aca="false">G94+G96-G88</f>
        <v>-796936.949999999</v>
      </c>
      <c r="H98" s="339" t="n">
        <f aca="false">H94+H96-H88</f>
        <v>300846.060000002</v>
      </c>
      <c r="I98" s="339" t="n">
        <f aca="false">I94+I96-I88</f>
        <v>386803.189999998</v>
      </c>
      <c r="J98" s="339" t="n">
        <f aca="false">J94+J96-J88</f>
        <v>0</v>
      </c>
      <c r="K98" s="339" t="n">
        <f aca="false">K94+K96-K88</f>
        <v>0</v>
      </c>
      <c r="L98" s="339" t="n">
        <f aca="false">L94+L96-L88</f>
        <v>0</v>
      </c>
      <c r="M98" s="339" t="n">
        <f aca="false">M94+M96-M88</f>
        <v>0</v>
      </c>
      <c r="N98" s="339" t="n">
        <f aca="false">N94+N96-N88</f>
        <v>0</v>
      </c>
      <c r="O98" s="339" t="n">
        <f aca="false">SUM(C98:N98)</f>
        <v>-95535.209999999</v>
      </c>
      <c r="P98" s="287"/>
      <c r="Q98" s="287"/>
    </row>
    <row r="99" customFormat="false" ht="12.75" hidden="false" customHeight="true" outlineLevel="0" collapsed="false">
      <c r="A99" s="287"/>
      <c r="B99" s="287"/>
      <c r="C99" s="306"/>
      <c r="D99" s="306"/>
      <c r="E99" s="306"/>
      <c r="F99" s="306"/>
      <c r="G99" s="306"/>
      <c r="H99" s="306"/>
      <c r="I99" s="306"/>
      <c r="J99" s="306"/>
      <c r="K99" s="306"/>
      <c r="L99" s="306"/>
      <c r="M99" s="306"/>
      <c r="N99" s="306"/>
      <c r="O99" s="306"/>
      <c r="P99" s="287"/>
      <c r="Q99" s="287"/>
    </row>
    <row r="100" customFormat="false" ht="12.75" hidden="false" customHeight="true" outlineLevel="0" collapsed="false">
      <c r="A100" s="287" t="s">
        <v>203</v>
      </c>
      <c r="B100" s="287"/>
      <c r="C100" s="306"/>
      <c r="D100" s="306"/>
      <c r="E100" s="306"/>
      <c r="F100" s="306"/>
      <c r="G100" s="306"/>
      <c r="H100" s="306"/>
      <c r="I100" s="306"/>
      <c r="J100" s="306"/>
      <c r="K100" s="306"/>
      <c r="L100" s="306"/>
      <c r="M100" s="306"/>
      <c r="N100" s="306"/>
      <c r="O100" s="306"/>
      <c r="P100" s="287"/>
      <c r="Q100" s="287"/>
    </row>
    <row r="101" customFormat="false" ht="12.75" hidden="false" customHeight="true" outlineLevel="0" collapsed="false">
      <c r="A101" s="287"/>
      <c r="B101" s="287"/>
      <c r="C101" s="306"/>
      <c r="D101" s="306"/>
      <c r="E101" s="306"/>
      <c r="F101" s="306"/>
      <c r="G101" s="306"/>
      <c r="H101" s="306"/>
      <c r="I101" s="306"/>
      <c r="J101" s="306"/>
      <c r="K101" s="306"/>
      <c r="L101" s="306"/>
      <c r="M101" s="306"/>
      <c r="N101" s="306"/>
      <c r="O101" s="306"/>
      <c r="P101" s="287"/>
      <c r="Q101" s="287"/>
    </row>
    <row r="102" customFormat="false" ht="12.75" hidden="false" customHeight="true" outlineLevel="0" collapsed="false">
      <c r="A102" s="287"/>
      <c r="B102" s="287"/>
      <c r="C102" s="306"/>
      <c r="D102" s="306"/>
      <c r="E102" s="306"/>
      <c r="F102" s="306"/>
      <c r="G102" s="306"/>
      <c r="H102" s="306"/>
      <c r="I102" s="306"/>
      <c r="J102" s="306"/>
      <c r="K102" s="306"/>
      <c r="L102" s="306"/>
      <c r="M102" s="306"/>
      <c r="N102" s="306"/>
      <c r="O102" s="306"/>
      <c r="P102" s="287"/>
      <c r="Q102" s="287"/>
    </row>
    <row r="103" customFormat="false" ht="12.75" hidden="false" customHeight="true" outlineLevel="0" collapsed="false">
      <c r="A103" s="287" t="s">
        <v>204</v>
      </c>
      <c r="B103" s="306"/>
      <c r="C103" s="306"/>
      <c r="D103" s="306"/>
      <c r="E103" s="306"/>
      <c r="F103" s="306"/>
      <c r="G103" s="306"/>
      <c r="H103" s="306"/>
      <c r="I103" s="306"/>
      <c r="J103" s="306"/>
      <c r="K103" s="306"/>
      <c r="L103" s="306"/>
      <c r="M103" s="306"/>
      <c r="N103" s="306"/>
      <c r="O103" s="306"/>
      <c r="P103" s="287"/>
      <c r="Q103" s="287"/>
    </row>
    <row r="104" customFormat="false" ht="12.75" hidden="false" customHeight="true" outlineLevel="0" collapsed="false">
      <c r="A104" s="287"/>
      <c r="B104" s="287"/>
      <c r="C104" s="306"/>
      <c r="D104" s="306"/>
      <c r="E104" s="306"/>
      <c r="F104" s="306"/>
      <c r="G104" s="306"/>
      <c r="H104" s="306"/>
      <c r="I104" s="306"/>
      <c r="J104" s="306"/>
      <c r="K104" s="306"/>
      <c r="L104" s="306"/>
      <c r="M104" s="306"/>
      <c r="N104" s="306"/>
      <c r="O104" s="306"/>
      <c r="P104" s="287"/>
      <c r="Q104" s="287"/>
    </row>
    <row r="105" customFormat="false" ht="12.75" hidden="false" customHeight="true" outlineLevel="0" collapsed="false">
      <c r="A105" s="287" t="s">
        <v>205</v>
      </c>
      <c r="B105" s="287"/>
      <c r="C105" s="306"/>
      <c r="D105" s="306"/>
      <c r="E105" s="306"/>
      <c r="F105" s="306"/>
      <c r="G105" s="306"/>
      <c r="H105" s="306"/>
      <c r="I105" s="306"/>
      <c r="J105" s="306"/>
      <c r="K105" s="306"/>
      <c r="L105" s="306"/>
      <c r="M105" s="306"/>
      <c r="N105" s="306"/>
      <c r="O105" s="306"/>
      <c r="P105" s="287"/>
      <c r="Q105" s="287"/>
    </row>
    <row r="106" customFormat="false" ht="12.75" hidden="false" customHeight="true" outlineLevel="0" collapsed="false">
      <c r="A106" s="287"/>
      <c r="B106" s="287"/>
      <c r="C106" s="306"/>
      <c r="D106" s="306"/>
      <c r="E106" s="306"/>
      <c r="F106" s="306"/>
      <c r="G106" s="306"/>
      <c r="H106" s="306"/>
      <c r="I106" s="306"/>
      <c r="J106" s="306"/>
      <c r="K106" s="306"/>
      <c r="L106" s="306"/>
      <c r="M106" s="306"/>
      <c r="N106" s="306"/>
      <c r="O106" s="306"/>
      <c r="P106" s="287"/>
      <c r="Q106" s="287"/>
    </row>
    <row r="107" customFormat="false" ht="12.75" hidden="false" customHeight="true" outlineLevel="0" collapsed="false">
      <c r="A107" s="287"/>
      <c r="B107" s="287"/>
      <c r="J107" s="306"/>
      <c r="K107" s="306"/>
      <c r="L107" s="306"/>
      <c r="M107" s="306"/>
      <c r="N107" s="306"/>
      <c r="O107" s="306"/>
      <c r="P107" s="287"/>
      <c r="Q107" s="287"/>
    </row>
    <row r="108" customFormat="false" ht="12.75" hidden="false" customHeight="true" outlineLevel="0" collapsed="false">
      <c r="A108" s="287" t="s">
        <v>206</v>
      </c>
      <c r="B108" s="287"/>
      <c r="E108" s="306"/>
      <c r="F108" s="306"/>
      <c r="G108" s="306"/>
      <c r="H108" s="306"/>
      <c r="I108" s="306"/>
      <c r="J108" s="306"/>
      <c r="K108" s="306"/>
      <c r="L108" s="306"/>
      <c r="M108" s="306"/>
      <c r="N108" s="306"/>
      <c r="O108" s="306"/>
      <c r="P108" s="287"/>
      <c r="Q108" s="287"/>
    </row>
    <row r="109" customFormat="false" ht="12.75" hidden="false" customHeight="true" outlineLevel="0" collapsed="false">
      <c r="A109" s="287" t="s">
        <v>207</v>
      </c>
      <c r="B109" s="287"/>
      <c r="E109" s="306"/>
      <c r="F109" s="306"/>
      <c r="G109" s="306"/>
      <c r="H109" s="306"/>
      <c r="I109" s="306"/>
      <c r="J109" s="306"/>
      <c r="K109" s="306"/>
      <c r="L109" s="306"/>
      <c r="M109" s="306"/>
      <c r="N109" s="306"/>
      <c r="O109" s="306"/>
      <c r="P109" s="287"/>
      <c r="Q109" s="287"/>
    </row>
    <row r="110" customFormat="false" ht="12.75" hidden="false" customHeight="true" outlineLevel="0" collapsed="false">
      <c r="A110" s="287" t="s">
        <v>208</v>
      </c>
      <c r="B110" s="287"/>
      <c r="E110" s="306"/>
      <c r="F110" s="306"/>
      <c r="G110" s="306"/>
      <c r="H110" s="306"/>
      <c r="I110" s="306"/>
      <c r="J110" s="306"/>
      <c r="K110" s="306"/>
      <c r="L110" s="306"/>
      <c r="M110" s="306"/>
      <c r="N110" s="306"/>
      <c r="O110" s="306"/>
      <c r="P110" s="287"/>
      <c r="Q110" s="287"/>
    </row>
    <row r="111" customFormat="false" ht="12.75" hidden="false" customHeight="true" outlineLevel="0" collapsed="false">
      <c r="A111" s="287"/>
      <c r="B111" s="287"/>
      <c r="E111" s="306"/>
      <c r="F111" s="306"/>
      <c r="G111" s="306"/>
      <c r="H111" s="306"/>
      <c r="I111" s="306"/>
      <c r="J111" s="306"/>
      <c r="K111" s="306"/>
      <c r="L111" s="306"/>
      <c r="M111" s="306"/>
      <c r="N111" s="306"/>
      <c r="O111" s="306"/>
      <c r="P111" s="287"/>
      <c r="Q111" s="287"/>
    </row>
    <row r="112" customFormat="false" ht="12.75" hidden="false" customHeight="true" outlineLevel="0" collapsed="false">
      <c r="A112" s="287"/>
      <c r="B112" s="287"/>
      <c r="E112" s="306"/>
      <c r="F112" s="306"/>
      <c r="G112" s="306"/>
      <c r="H112" s="306"/>
      <c r="I112" s="306"/>
      <c r="J112" s="306"/>
      <c r="K112" s="306"/>
      <c r="L112" s="306"/>
      <c r="M112" s="306"/>
      <c r="N112" s="306"/>
      <c r="O112" s="306"/>
      <c r="P112" s="287"/>
      <c r="Q112" s="287"/>
    </row>
    <row r="113" customFormat="false" ht="12.75" hidden="false" customHeight="true" outlineLevel="0" collapsed="false">
      <c r="A113" s="287" t="s">
        <v>209</v>
      </c>
      <c r="B113" s="287"/>
      <c r="E113" s="306"/>
      <c r="F113" s="306"/>
      <c r="G113" s="306"/>
      <c r="H113" s="306"/>
      <c r="I113" s="306"/>
      <c r="J113" s="306"/>
      <c r="K113" s="306"/>
      <c r="L113" s="306"/>
      <c r="M113" s="306"/>
      <c r="N113" s="306"/>
      <c r="O113" s="306"/>
      <c r="P113" s="287"/>
      <c r="Q113" s="287"/>
    </row>
    <row r="114" customFormat="false" ht="12.75" hidden="false" customHeight="true" outlineLevel="0" collapsed="false">
      <c r="A114" s="287" t="s">
        <v>210</v>
      </c>
      <c r="B114" s="287"/>
      <c r="E114" s="306"/>
      <c r="F114" s="306"/>
      <c r="G114" s="306"/>
      <c r="H114" s="306"/>
      <c r="I114" s="306"/>
      <c r="J114" s="306"/>
      <c r="K114" s="306"/>
      <c r="L114" s="306"/>
      <c r="M114" s="306"/>
      <c r="N114" s="306"/>
      <c r="O114" s="306"/>
      <c r="P114" s="287"/>
      <c r="Q114" s="287"/>
    </row>
    <row r="115" customFormat="false" ht="12.75" hidden="false" customHeight="true" outlineLevel="0" collapsed="false">
      <c r="A115" s="287" t="s">
        <v>211</v>
      </c>
      <c r="B115" s="287"/>
      <c r="E115" s="306"/>
      <c r="F115" s="306"/>
      <c r="G115" s="306"/>
      <c r="H115" s="306"/>
      <c r="I115" s="306"/>
      <c r="J115" s="306"/>
      <c r="K115" s="306"/>
      <c r="L115" s="306"/>
      <c r="M115" s="306"/>
      <c r="N115" s="306"/>
      <c r="O115" s="306"/>
      <c r="P115" s="287"/>
      <c r="Q115" s="287"/>
    </row>
    <row r="116" customFormat="false" ht="12.75" hidden="false" customHeight="true" outlineLevel="0" collapsed="false">
      <c r="A116" s="287" t="s">
        <v>212</v>
      </c>
      <c r="B116" s="287"/>
      <c r="E116" s="306"/>
      <c r="F116" s="306"/>
      <c r="G116" s="306"/>
      <c r="H116" s="306"/>
      <c r="I116" s="306"/>
      <c r="J116" s="306"/>
      <c r="K116" s="306"/>
      <c r="L116" s="306"/>
      <c r="M116" s="306"/>
      <c r="N116" s="306"/>
      <c r="O116" s="306"/>
      <c r="P116" s="287"/>
      <c r="Q116" s="287"/>
    </row>
    <row r="117" customFormat="false" ht="12.75" hidden="false" customHeight="true" outlineLevel="0" collapsed="false">
      <c r="A117" s="287" t="s">
        <v>213</v>
      </c>
      <c r="B117" s="287"/>
      <c r="E117" s="306"/>
      <c r="F117" s="306"/>
      <c r="G117" s="306"/>
      <c r="H117" s="306"/>
      <c r="I117" s="306"/>
      <c r="J117" s="306"/>
      <c r="K117" s="306"/>
      <c r="L117" s="306"/>
      <c r="M117" s="306"/>
      <c r="N117" s="306"/>
      <c r="O117" s="306"/>
      <c r="P117" s="287"/>
      <c r="Q117" s="287"/>
    </row>
    <row r="118" customFormat="false" ht="12.75" hidden="false" customHeight="true" outlineLevel="0" collapsed="false">
      <c r="A118" s="287"/>
      <c r="B118" s="287"/>
      <c r="E118" s="306"/>
      <c r="F118" s="306"/>
      <c r="G118" s="306"/>
      <c r="H118" s="306"/>
      <c r="I118" s="306"/>
      <c r="J118" s="306"/>
      <c r="K118" s="306"/>
      <c r="L118" s="306"/>
      <c r="M118" s="306"/>
      <c r="N118" s="306"/>
      <c r="O118" s="306"/>
      <c r="P118" s="287"/>
      <c r="Q118" s="287"/>
    </row>
    <row r="119" customFormat="false" ht="12.75" hidden="false" customHeight="true" outlineLevel="0" collapsed="false">
      <c r="A119" s="287"/>
      <c r="B119" s="287"/>
      <c r="E119" s="306"/>
      <c r="F119" s="306"/>
      <c r="G119" s="306"/>
      <c r="H119" s="306"/>
      <c r="I119" s="306"/>
      <c r="J119" s="306"/>
      <c r="K119" s="306"/>
      <c r="L119" s="306"/>
      <c r="M119" s="306"/>
      <c r="N119" s="306"/>
      <c r="O119" s="306"/>
      <c r="P119" s="287"/>
      <c r="Q119" s="287"/>
    </row>
    <row r="120" customFormat="false" ht="12.75" hidden="false" customHeight="true" outlineLevel="0" collapsed="false">
      <c r="A120" s="287" t="s">
        <v>214</v>
      </c>
      <c r="B120" s="287"/>
      <c r="E120" s="306"/>
      <c r="F120" s="306"/>
      <c r="G120" s="306"/>
      <c r="H120" s="306"/>
      <c r="I120" s="306"/>
      <c r="J120" s="306"/>
      <c r="K120" s="306"/>
      <c r="L120" s="306"/>
      <c r="M120" s="306"/>
      <c r="N120" s="306"/>
      <c r="O120" s="306"/>
      <c r="P120" s="287"/>
      <c r="Q120" s="287"/>
    </row>
    <row r="121" customFormat="false" ht="12.75" hidden="false" customHeight="true" outlineLevel="0" collapsed="false">
      <c r="A121" s="287" t="s">
        <v>215</v>
      </c>
      <c r="B121" s="287"/>
      <c r="E121" s="306"/>
      <c r="F121" s="306"/>
      <c r="G121" s="306"/>
      <c r="H121" s="306"/>
      <c r="I121" s="306"/>
      <c r="J121" s="306"/>
      <c r="K121" s="306"/>
      <c r="L121" s="306"/>
      <c r="M121" s="306"/>
      <c r="N121" s="306"/>
      <c r="O121" s="306"/>
      <c r="P121" s="287"/>
      <c r="Q121" s="287"/>
    </row>
    <row r="122" customFormat="false" ht="12.75" hidden="false" customHeight="true" outlineLevel="0" collapsed="false">
      <c r="A122" s="287"/>
      <c r="B122" s="287"/>
      <c r="E122" s="306"/>
      <c r="F122" s="306"/>
      <c r="G122" s="306"/>
      <c r="H122" s="306"/>
      <c r="I122" s="306"/>
      <c r="J122" s="306"/>
      <c r="K122" s="306"/>
      <c r="L122" s="306"/>
      <c r="M122" s="306"/>
      <c r="N122" s="306"/>
      <c r="O122" s="306"/>
      <c r="P122" s="287"/>
      <c r="Q122" s="287"/>
    </row>
    <row r="123" customFormat="false" ht="12.75" hidden="false" customHeight="true" outlineLevel="0" collapsed="false">
      <c r="A123" s="287"/>
      <c r="B123" s="287"/>
      <c r="E123" s="306"/>
      <c r="F123" s="306"/>
      <c r="G123" s="306"/>
      <c r="H123" s="306"/>
      <c r="I123" s="306"/>
      <c r="J123" s="306"/>
      <c r="K123" s="306"/>
      <c r="L123" s="306"/>
      <c r="M123" s="306"/>
      <c r="N123" s="306"/>
      <c r="O123" s="306"/>
      <c r="P123" s="287"/>
      <c r="Q123" s="287"/>
    </row>
    <row r="124" customFormat="false" ht="12.75" hidden="false" customHeight="true" outlineLevel="0" collapsed="false">
      <c r="A124" s="287" t="s">
        <v>216</v>
      </c>
      <c r="B124" s="287"/>
      <c r="E124" s="306"/>
      <c r="F124" s="306"/>
      <c r="G124" s="306"/>
      <c r="H124" s="306"/>
      <c r="I124" s="306"/>
      <c r="J124" s="306"/>
      <c r="K124" s="306"/>
      <c r="L124" s="306"/>
      <c r="M124" s="306"/>
      <c r="N124" s="306"/>
      <c r="O124" s="306"/>
      <c r="P124" s="287"/>
      <c r="Q124" s="287"/>
    </row>
    <row r="125" customFormat="false" ht="12.75" hidden="false" customHeight="true" outlineLevel="0" collapsed="false">
      <c r="A125" s="287" t="s">
        <v>217</v>
      </c>
      <c r="B125" s="287"/>
      <c r="E125" s="306"/>
      <c r="F125" s="306"/>
      <c r="G125" s="306"/>
      <c r="H125" s="306"/>
      <c r="I125" s="306"/>
      <c r="J125" s="306"/>
      <c r="K125" s="306"/>
      <c r="L125" s="306"/>
      <c r="M125" s="306"/>
      <c r="N125" s="306"/>
      <c r="O125" s="306"/>
      <c r="P125" s="287"/>
      <c r="Q125" s="287"/>
    </row>
    <row r="126" customFormat="false" ht="12.75" hidden="false" customHeight="true" outlineLevel="0" collapsed="false">
      <c r="A126" s="287"/>
      <c r="B126" s="287"/>
      <c r="E126" s="306"/>
      <c r="F126" s="306"/>
      <c r="G126" s="306"/>
      <c r="H126" s="306"/>
      <c r="I126" s="306"/>
      <c r="J126" s="306"/>
      <c r="K126" s="306"/>
      <c r="L126" s="306"/>
      <c r="M126" s="306"/>
      <c r="N126" s="306"/>
      <c r="O126" s="306"/>
      <c r="P126" s="287"/>
      <c r="Q126" s="287"/>
    </row>
    <row r="127" customFormat="false" ht="12.75" hidden="false" customHeight="true" outlineLevel="0" collapsed="false">
      <c r="A127" s="287"/>
      <c r="B127" s="287"/>
      <c r="E127" s="306"/>
      <c r="F127" s="306"/>
      <c r="G127" s="306"/>
      <c r="H127" s="306"/>
      <c r="I127" s="306"/>
      <c r="J127" s="306"/>
      <c r="K127" s="306"/>
      <c r="L127" s="306"/>
      <c r="M127" s="306"/>
      <c r="N127" s="306"/>
      <c r="O127" s="306"/>
      <c r="P127" s="287"/>
      <c r="Q127" s="287"/>
    </row>
    <row r="128" customFormat="false" ht="12.75" hidden="false" customHeight="true" outlineLevel="0" collapsed="false">
      <c r="A128" s="287" t="s">
        <v>218</v>
      </c>
      <c r="B128" s="287"/>
      <c r="E128" s="306"/>
      <c r="F128" s="306"/>
      <c r="G128" s="306"/>
      <c r="H128" s="306"/>
      <c r="I128" s="306"/>
      <c r="J128" s="306"/>
      <c r="K128" s="306"/>
      <c r="L128" s="306"/>
      <c r="M128" s="306"/>
      <c r="N128" s="306"/>
      <c r="O128" s="306"/>
      <c r="P128" s="287"/>
      <c r="Q128" s="287"/>
    </row>
    <row r="129" customFormat="false" ht="12.75" hidden="false" customHeight="true" outlineLevel="0" collapsed="false">
      <c r="A129" s="287" t="s">
        <v>219</v>
      </c>
      <c r="B129" s="287"/>
      <c r="E129" s="306"/>
      <c r="F129" s="306"/>
      <c r="G129" s="306"/>
      <c r="H129" s="306"/>
      <c r="I129" s="306"/>
      <c r="J129" s="306"/>
      <c r="K129" s="306"/>
      <c r="L129" s="306"/>
      <c r="M129" s="306"/>
      <c r="N129" s="306"/>
      <c r="O129" s="306"/>
      <c r="P129" s="287"/>
      <c r="Q129" s="287"/>
    </row>
    <row r="130" customFormat="false" ht="12.75" hidden="false" customHeight="true" outlineLevel="0" collapsed="false">
      <c r="A130" s="287"/>
      <c r="B130" s="287"/>
      <c r="E130" s="306"/>
      <c r="F130" s="306"/>
      <c r="G130" s="306"/>
      <c r="H130" s="306"/>
      <c r="I130" s="306"/>
      <c r="J130" s="306"/>
      <c r="K130" s="306"/>
      <c r="L130" s="306"/>
      <c r="M130" s="306"/>
      <c r="N130" s="306"/>
      <c r="O130" s="306"/>
      <c r="P130" s="287"/>
      <c r="Q130" s="287"/>
    </row>
    <row r="131" customFormat="false" ht="12.75" hidden="false" customHeight="true" outlineLevel="0" collapsed="false">
      <c r="A131" s="287"/>
      <c r="B131" s="287"/>
      <c r="E131" s="306"/>
      <c r="F131" s="306"/>
      <c r="G131" s="306"/>
      <c r="H131" s="306"/>
      <c r="I131" s="306"/>
      <c r="J131" s="306"/>
      <c r="K131" s="306"/>
      <c r="L131" s="306"/>
      <c r="M131" s="306"/>
      <c r="N131" s="306"/>
      <c r="O131" s="306"/>
      <c r="P131" s="287"/>
      <c r="Q131" s="287"/>
    </row>
    <row r="132" customFormat="false" ht="12.75" hidden="false" customHeight="true" outlineLevel="0" collapsed="false">
      <c r="A132" s="287"/>
      <c r="B132" s="287"/>
      <c r="E132" s="306"/>
      <c r="F132" s="306"/>
      <c r="G132" s="306"/>
      <c r="H132" s="306"/>
      <c r="I132" s="306"/>
      <c r="J132" s="306"/>
      <c r="K132" s="306"/>
      <c r="L132" s="306"/>
      <c r="M132" s="306"/>
      <c r="N132" s="306"/>
      <c r="O132" s="306"/>
      <c r="P132" s="287"/>
      <c r="Q132" s="287"/>
    </row>
    <row r="133" customFormat="false" ht="12.75" hidden="false" customHeight="true" outlineLevel="0" collapsed="false">
      <c r="A133" s="287"/>
      <c r="B133" s="287"/>
      <c r="E133" s="306"/>
      <c r="F133" s="306"/>
      <c r="G133" s="306"/>
      <c r="H133" s="306"/>
      <c r="I133" s="306"/>
      <c r="J133" s="306"/>
      <c r="K133" s="306"/>
      <c r="L133" s="306"/>
      <c r="M133" s="306"/>
      <c r="N133" s="306"/>
      <c r="O133" s="306"/>
      <c r="P133" s="287"/>
      <c r="Q133" s="287"/>
    </row>
    <row r="134" customFormat="false" ht="12.75" hidden="false" customHeight="true" outlineLevel="0" collapsed="false">
      <c r="A134" s="287"/>
      <c r="B134" s="287"/>
      <c r="E134" s="306"/>
      <c r="F134" s="306"/>
      <c r="G134" s="306"/>
      <c r="H134" s="306"/>
      <c r="I134" s="306"/>
      <c r="J134" s="306"/>
      <c r="K134" s="306"/>
      <c r="L134" s="306"/>
      <c r="M134" s="306"/>
      <c r="N134" s="306"/>
      <c r="O134" s="306"/>
      <c r="P134" s="287"/>
      <c r="Q134" s="287"/>
    </row>
    <row r="135" customFormat="false" ht="12.75" hidden="false" customHeight="true" outlineLevel="0" collapsed="false">
      <c r="A135" s="287"/>
      <c r="B135" s="287"/>
      <c r="E135" s="306"/>
      <c r="F135" s="306"/>
      <c r="G135" s="306"/>
      <c r="H135" s="306"/>
      <c r="I135" s="306"/>
      <c r="J135" s="306"/>
      <c r="K135" s="306"/>
      <c r="L135" s="306"/>
      <c r="M135" s="306"/>
      <c r="N135" s="306"/>
      <c r="O135" s="306"/>
      <c r="P135" s="287"/>
      <c r="Q135" s="287"/>
    </row>
    <row r="136" customFormat="false" ht="12.75" hidden="false" customHeight="true" outlineLevel="0" collapsed="false">
      <c r="A136" s="287"/>
      <c r="B136" s="287"/>
      <c r="E136" s="306"/>
      <c r="F136" s="306"/>
      <c r="G136" s="306"/>
      <c r="H136" s="306"/>
      <c r="I136" s="306"/>
      <c r="J136" s="306"/>
      <c r="K136" s="306"/>
      <c r="L136" s="306"/>
      <c r="M136" s="306"/>
      <c r="N136" s="306"/>
      <c r="O136" s="306"/>
      <c r="P136" s="287"/>
      <c r="Q136" s="287"/>
    </row>
    <row r="137" customFormat="false" ht="12.75" hidden="false" customHeight="true" outlineLevel="0" collapsed="false">
      <c r="A137" s="287"/>
      <c r="B137" s="287"/>
      <c r="E137" s="306"/>
      <c r="F137" s="306"/>
      <c r="G137" s="306"/>
      <c r="H137" s="306"/>
      <c r="I137" s="306"/>
      <c r="J137" s="306"/>
      <c r="K137" s="306"/>
      <c r="L137" s="306"/>
      <c r="M137" s="306"/>
      <c r="N137" s="306"/>
      <c r="O137" s="306"/>
      <c r="P137" s="287"/>
      <c r="Q137" s="287"/>
    </row>
    <row r="138" customFormat="false" ht="12.75" hidden="false" customHeight="true" outlineLevel="0" collapsed="false">
      <c r="A138" s="287"/>
      <c r="B138" s="287"/>
      <c r="E138" s="306"/>
      <c r="F138" s="306"/>
      <c r="G138" s="306"/>
      <c r="H138" s="306"/>
      <c r="I138" s="306"/>
      <c r="J138" s="306"/>
      <c r="K138" s="306"/>
      <c r="L138" s="306"/>
      <c r="M138" s="306"/>
      <c r="N138" s="306"/>
      <c r="O138" s="306"/>
      <c r="P138" s="287"/>
      <c r="Q138" s="287"/>
    </row>
    <row r="139" customFormat="false" ht="12.75" hidden="false" customHeight="true" outlineLevel="0" collapsed="false">
      <c r="A139" s="287"/>
      <c r="B139" s="287"/>
      <c r="E139" s="306"/>
      <c r="F139" s="306"/>
      <c r="G139" s="306"/>
      <c r="H139" s="306"/>
      <c r="I139" s="306"/>
      <c r="J139" s="306"/>
      <c r="K139" s="306"/>
      <c r="L139" s="306"/>
      <c r="M139" s="306"/>
      <c r="N139" s="306"/>
      <c r="O139" s="306"/>
      <c r="P139" s="287"/>
      <c r="Q139" s="287"/>
    </row>
    <row r="140" customFormat="false" ht="12.75" hidden="false" customHeight="true" outlineLevel="0" collapsed="false">
      <c r="A140" s="287"/>
      <c r="B140" s="287"/>
      <c r="E140" s="306"/>
      <c r="F140" s="306"/>
      <c r="G140" s="306"/>
      <c r="H140" s="306"/>
      <c r="I140" s="306"/>
      <c r="J140" s="306"/>
      <c r="K140" s="306"/>
      <c r="L140" s="306"/>
      <c r="M140" s="306"/>
      <c r="N140" s="306"/>
      <c r="O140" s="306"/>
      <c r="P140" s="287"/>
      <c r="Q140" s="287"/>
    </row>
    <row r="141" customFormat="false" ht="12.75" hidden="false" customHeight="true" outlineLevel="0" collapsed="false">
      <c r="A141" s="287"/>
      <c r="B141" s="287"/>
      <c r="E141" s="306"/>
      <c r="F141" s="306"/>
      <c r="G141" s="306"/>
      <c r="H141" s="306"/>
      <c r="I141" s="306"/>
      <c r="J141" s="306"/>
      <c r="K141" s="306"/>
      <c r="L141" s="306"/>
      <c r="M141" s="306"/>
      <c r="N141" s="306"/>
      <c r="O141" s="306"/>
      <c r="P141" s="287"/>
      <c r="Q141" s="287"/>
    </row>
    <row r="142" customFormat="false" ht="12.75" hidden="false" customHeight="true" outlineLevel="0" collapsed="false">
      <c r="A142" s="287"/>
      <c r="B142" s="287"/>
      <c r="E142" s="306"/>
      <c r="F142" s="306"/>
      <c r="G142" s="306"/>
      <c r="H142" s="306"/>
      <c r="I142" s="306"/>
      <c r="J142" s="306"/>
      <c r="K142" s="306"/>
      <c r="L142" s="306"/>
      <c r="M142" s="306"/>
      <c r="N142" s="306"/>
      <c r="O142" s="306"/>
      <c r="P142" s="287"/>
      <c r="Q142" s="287"/>
    </row>
    <row r="143" customFormat="false" ht="12.75" hidden="false" customHeight="true" outlineLevel="0" collapsed="false">
      <c r="A143" s="287"/>
      <c r="B143" s="287"/>
      <c r="C143" s="306"/>
      <c r="D143" s="306"/>
      <c r="E143" s="306"/>
      <c r="F143" s="306"/>
      <c r="G143" s="306"/>
      <c r="H143" s="306"/>
      <c r="I143" s="306"/>
      <c r="J143" s="306"/>
      <c r="K143" s="306"/>
      <c r="L143" s="306"/>
      <c r="M143" s="306"/>
      <c r="N143" s="306"/>
      <c r="O143" s="306"/>
      <c r="P143" s="287"/>
      <c r="Q143" s="287"/>
    </row>
    <row r="144" customFormat="false" ht="12.75" hidden="false" customHeight="true" outlineLevel="0" collapsed="false">
      <c r="A144" s="287"/>
      <c r="B144" s="343"/>
      <c r="C144" s="306"/>
      <c r="D144" s="306"/>
      <c r="E144" s="306"/>
      <c r="F144" s="306"/>
      <c r="G144" s="306"/>
      <c r="H144" s="306"/>
      <c r="I144" s="306"/>
      <c r="J144" s="306"/>
      <c r="K144" s="306"/>
      <c r="L144" s="306"/>
      <c r="M144" s="306"/>
      <c r="N144" s="306"/>
      <c r="O144" s="306"/>
      <c r="P144" s="287"/>
      <c r="Q144" s="287"/>
    </row>
    <row r="145" customFormat="false" ht="15.75" hidden="false" customHeight="true" outlineLevel="0" collapsed="false">
      <c r="A145" s="290" t="s">
        <v>220</v>
      </c>
      <c r="B145" s="289"/>
      <c r="C145" s="306"/>
      <c r="D145" s="306"/>
      <c r="E145" s="306"/>
      <c r="F145" s="306"/>
      <c r="G145" s="306"/>
      <c r="H145" s="306"/>
      <c r="I145" s="306"/>
      <c r="J145" s="306"/>
      <c r="K145" s="306"/>
      <c r="L145" s="306"/>
      <c r="M145" s="306"/>
      <c r="N145" s="306"/>
      <c r="O145" s="306"/>
      <c r="P145" s="287"/>
      <c r="Q145" s="287"/>
    </row>
    <row r="146" customFormat="false" ht="12.75" hidden="false" customHeight="true" outlineLevel="0" collapsed="false">
      <c r="A146" s="292" t="s">
        <v>171</v>
      </c>
      <c r="B146" s="293" t="s">
        <v>172</v>
      </c>
      <c r="C146" s="344" t="s">
        <v>173</v>
      </c>
      <c r="D146" s="295"/>
      <c r="E146" s="295"/>
      <c r="F146" s="295"/>
      <c r="G146" s="295"/>
      <c r="H146" s="295"/>
      <c r="I146" s="295"/>
      <c r="J146" s="295"/>
      <c r="K146" s="295"/>
      <c r="L146" s="295"/>
      <c r="M146" s="295"/>
      <c r="N146" s="295"/>
      <c r="O146" s="296"/>
      <c r="P146" s="287"/>
      <c r="Q146" s="287"/>
    </row>
    <row r="147" customFormat="false" ht="12.75" hidden="false" customHeight="true" outlineLevel="0" collapsed="false">
      <c r="A147" s="297"/>
      <c r="B147" s="297"/>
      <c r="C147" s="298" t="s">
        <v>95</v>
      </c>
      <c r="D147" s="298" t="s">
        <v>96</v>
      </c>
      <c r="E147" s="298" t="s">
        <v>174</v>
      </c>
      <c r="F147" s="298" t="s">
        <v>98</v>
      </c>
      <c r="G147" s="298" t="s">
        <v>99</v>
      </c>
      <c r="H147" s="298" t="s">
        <v>100</v>
      </c>
      <c r="I147" s="298" t="s">
        <v>101</v>
      </c>
      <c r="J147" s="298" t="s">
        <v>102</v>
      </c>
      <c r="K147" s="298" t="s">
        <v>91</v>
      </c>
      <c r="L147" s="298" t="s">
        <v>92</v>
      </c>
      <c r="M147" s="298" t="s">
        <v>93</v>
      </c>
      <c r="N147" s="298" t="s">
        <v>94</v>
      </c>
      <c r="O147" s="298" t="s">
        <v>90</v>
      </c>
      <c r="P147" s="287"/>
      <c r="Q147" s="287"/>
    </row>
    <row r="148" customFormat="false" ht="12.75" hidden="false" customHeight="true" outlineLevel="0" collapsed="false">
      <c r="A148" s="345" t="s">
        <v>175</v>
      </c>
      <c r="B148" s="346"/>
      <c r="C148" s="347" t="n">
        <v>281778.9</v>
      </c>
      <c r="D148" s="348" t="n">
        <v>279228.03</v>
      </c>
      <c r="E148" s="348" t="n">
        <v>340268.84</v>
      </c>
      <c r="F148" s="348" t="n">
        <v>354437.82</v>
      </c>
      <c r="G148" s="348" t="n">
        <v>355284.41</v>
      </c>
      <c r="H148" s="348" t="n">
        <v>358975.17</v>
      </c>
      <c r="I148" s="348" t="n">
        <v>335937.98</v>
      </c>
      <c r="J148" s="346"/>
      <c r="K148" s="346"/>
      <c r="L148" s="346"/>
      <c r="M148" s="346"/>
      <c r="N148" s="346"/>
      <c r="O148" s="324" t="n">
        <f aca="false">SUM(C148:N148)</f>
        <v>2305911.15</v>
      </c>
      <c r="P148" s="287"/>
      <c r="Q148" s="287"/>
    </row>
    <row r="149" customFormat="false" ht="12.75" hidden="false" customHeight="true" outlineLevel="0" collapsed="false">
      <c r="A149" s="349" t="s">
        <v>176</v>
      </c>
      <c r="B149" s="350"/>
      <c r="C149" s="351" t="n">
        <v>258381.44</v>
      </c>
      <c r="D149" s="351" t="n">
        <v>259698.69</v>
      </c>
      <c r="E149" s="351" t="n">
        <v>315105.56</v>
      </c>
      <c r="F149" s="351" t="n">
        <v>325424.63</v>
      </c>
      <c r="G149" s="305" t="n">
        <v>327489.56</v>
      </c>
      <c r="H149" s="305" t="n">
        <v>330261.92</v>
      </c>
      <c r="I149" s="305" t="n">
        <v>312166.19</v>
      </c>
      <c r="J149" s="305"/>
      <c r="K149" s="305"/>
      <c r="L149" s="305"/>
      <c r="M149" s="305"/>
      <c r="N149" s="305"/>
      <c r="O149" s="305" t="n">
        <f aca="false">SUM(C149:N149)</f>
        <v>2128527.99</v>
      </c>
      <c r="P149" s="287"/>
      <c r="Q149" s="287"/>
    </row>
    <row r="150" customFormat="false" ht="12.75" hidden="false" customHeight="true" outlineLevel="0" collapsed="false">
      <c r="A150" s="352" t="s">
        <v>177</v>
      </c>
      <c r="B150" s="353"/>
      <c r="C150" s="308" t="n">
        <v>0</v>
      </c>
      <c r="D150" s="326" t="n">
        <v>0</v>
      </c>
      <c r="E150" s="326" t="n">
        <v>0</v>
      </c>
      <c r="F150" s="326" t="n">
        <v>0</v>
      </c>
      <c r="G150" s="326" t="n">
        <v>0</v>
      </c>
      <c r="H150" s="326" t="n">
        <v>0</v>
      </c>
      <c r="I150" s="326" t="n">
        <v>0</v>
      </c>
      <c r="J150" s="326"/>
      <c r="K150" s="326"/>
      <c r="L150" s="326"/>
      <c r="M150" s="326"/>
      <c r="N150" s="326"/>
      <c r="O150" s="326" t="n">
        <f aca="false">SUM(C150:N150)</f>
        <v>0</v>
      </c>
      <c r="P150" s="287"/>
      <c r="Q150" s="287"/>
    </row>
    <row r="151" customFormat="false" ht="12.75" hidden="false" customHeight="true" outlineLevel="0" collapsed="false">
      <c r="A151" s="354" t="s">
        <v>178</v>
      </c>
      <c r="B151" s="354" t="s">
        <v>221</v>
      </c>
      <c r="C151" s="308" t="n">
        <v>0</v>
      </c>
      <c r="D151" s="326" t="n">
        <v>0</v>
      </c>
      <c r="E151" s="326" t="n">
        <v>0</v>
      </c>
      <c r="F151" s="326" t="n">
        <v>0</v>
      </c>
      <c r="G151" s="326" t="n">
        <v>0</v>
      </c>
      <c r="H151" s="326" t="n">
        <v>0</v>
      </c>
      <c r="I151" s="326" t="n">
        <v>0</v>
      </c>
      <c r="J151" s="326"/>
      <c r="K151" s="326"/>
      <c r="L151" s="326"/>
      <c r="M151" s="326"/>
      <c r="N151" s="326"/>
      <c r="O151" s="326" t="n">
        <f aca="false">SUM(C151:N151)</f>
        <v>0</v>
      </c>
      <c r="P151" s="287"/>
      <c r="Q151" s="287"/>
    </row>
    <row r="152" customFormat="false" ht="12.75" hidden="false" customHeight="true" outlineLevel="0" collapsed="false">
      <c r="A152" s="352" t="s">
        <v>222</v>
      </c>
      <c r="B152" s="353"/>
      <c r="C152" s="308" t="n">
        <v>234295.02</v>
      </c>
      <c r="D152" s="326" t="n">
        <v>247121.61</v>
      </c>
      <c r="E152" s="326" t="n">
        <v>277908.1</v>
      </c>
      <c r="F152" s="326" t="n">
        <v>301919.21</v>
      </c>
      <c r="G152" s="326" t="n">
        <v>310569.46</v>
      </c>
      <c r="H152" s="326" t="n">
        <v>306115.56</v>
      </c>
      <c r="I152" s="326" t="n">
        <v>304874.52</v>
      </c>
      <c r="J152" s="326"/>
      <c r="K152" s="326"/>
      <c r="L152" s="326"/>
      <c r="M152" s="326"/>
      <c r="N152" s="326"/>
      <c r="O152" s="326" t="n">
        <f aca="false">SUM(C152:N152)</f>
        <v>1982803.48</v>
      </c>
      <c r="P152" s="287"/>
      <c r="Q152" s="287"/>
    </row>
    <row r="153" customFormat="false" ht="12.75" hidden="false" customHeight="true" outlineLevel="0" collapsed="false">
      <c r="A153" s="354" t="s">
        <v>185</v>
      </c>
      <c r="B153" s="354" t="s">
        <v>221</v>
      </c>
      <c r="C153" s="308" t="n">
        <v>234295.02</v>
      </c>
      <c r="D153" s="326" t="n">
        <v>247121.61</v>
      </c>
      <c r="E153" s="326" t="n">
        <v>277908.1</v>
      </c>
      <c r="F153" s="326" t="n">
        <v>301919.21</v>
      </c>
      <c r="G153" s="326" t="n">
        <v>310569.46</v>
      </c>
      <c r="H153" s="326" t="n">
        <v>306115.56</v>
      </c>
      <c r="I153" s="326" t="n">
        <v>304874.52</v>
      </c>
      <c r="J153" s="326"/>
      <c r="K153" s="326"/>
      <c r="L153" s="326"/>
      <c r="M153" s="326"/>
      <c r="N153" s="326"/>
      <c r="O153" s="326" t="n">
        <f aca="false">SUM(C153:N153)</f>
        <v>1982803.48</v>
      </c>
      <c r="P153" s="287"/>
      <c r="Q153" s="287"/>
    </row>
    <row r="154" customFormat="false" ht="12.75" hidden="false" customHeight="true" outlineLevel="0" collapsed="false">
      <c r="A154" s="352" t="s">
        <v>183</v>
      </c>
      <c r="B154" s="353"/>
      <c r="C154" s="308" t="n">
        <v>0</v>
      </c>
      <c r="D154" s="326" t="n">
        <v>0</v>
      </c>
      <c r="E154" s="326" t="n">
        <v>0</v>
      </c>
      <c r="F154" s="326" t="n">
        <v>0</v>
      </c>
      <c r="G154" s="326" t="n">
        <v>0</v>
      </c>
      <c r="H154" s="326" t="n">
        <v>0</v>
      </c>
      <c r="I154" s="326" t="n">
        <v>0</v>
      </c>
      <c r="J154" s="326"/>
      <c r="K154" s="326"/>
      <c r="L154" s="326"/>
      <c r="M154" s="326"/>
      <c r="N154" s="326"/>
      <c r="O154" s="326" t="n">
        <f aca="false">SUM(C154:N154)</f>
        <v>0</v>
      </c>
      <c r="P154" s="287"/>
      <c r="Q154" s="287"/>
    </row>
    <row r="155" customFormat="false" ht="12.75" hidden="false" customHeight="true" outlineLevel="0" collapsed="false">
      <c r="A155" s="354" t="s">
        <v>185</v>
      </c>
      <c r="B155" s="354" t="s">
        <v>221</v>
      </c>
      <c r="C155" s="308" t="n">
        <v>0</v>
      </c>
      <c r="D155" s="326" t="n">
        <v>0</v>
      </c>
      <c r="E155" s="326" t="n">
        <v>0</v>
      </c>
      <c r="F155" s="326" t="n">
        <v>0</v>
      </c>
      <c r="G155" s="326" t="n">
        <v>0</v>
      </c>
      <c r="H155" s="326" t="n">
        <v>0</v>
      </c>
      <c r="I155" s="326" t="n">
        <v>0</v>
      </c>
      <c r="J155" s="326"/>
      <c r="K155" s="326"/>
      <c r="L155" s="326"/>
      <c r="M155" s="326"/>
      <c r="N155" s="326"/>
      <c r="O155" s="326" t="n">
        <f aca="false">SUM(C155:N155)</f>
        <v>0</v>
      </c>
      <c r="P155" s="287"/>
      <c r="Q155" s="287"/>
    </row>
    <row r="156" customFormat="false" ht="12.75" hidden="false" customHeight="true" outlineLevel="0" collapsed="false">
      <c r="A156" s="352" t="s">
        <v>186</v>
      </c>
      <c r="B156" s="353"/>
      <c r="C156" s="308" t="n">
        <v>24086.42</v>
      </c>
      <c r="D156" s="326" t="n">
        <v>12577.08</v>
      </c>
      <c r="E156" s="326" t="n">
        <v>37197.46</v>
      </c>
      <c r="F156" s="326" t="n">
        <v>23505.42</v>
      </c>
      <c r="G156" s="326" t="n">
        <v>16920.1</v>
      </c>
      <c r="H156" s="326" t="n">
        <v>24146.36</v>
      </c>
      <c r="I156" s="326" t="n">
        <v>7291.67</v>
      </c>
      <c r="J156" s="326"/>
      <c r="K156" s="326"/>
      <c r="L156" s="326"/>
      <c r="M156" s="326"/>
      <c r="N156" s="326"/>
      <c r="O156" s="326" t="n">
        <f aca="false">SUM(C156:N156)</f>
        <v>145724.51</v>
      </c>
      <c r="P156" s="287"/>
      <c r="Q156" s="287"/>
    </row>
    <row r="157" customFormat="false" ht="12.75" hidden="false" customHeight="true" outlineLevel="0" collapsed="false">
      <c r="A157" s="354" t="s">
        <v>185</v>
      </c>
      <c r="B157" s="354" t="s">
        <v>221</v>
      </c>
      <c r="C157" s="308" t="n">
        <v>24086.42</v>
      </c>
      <c r="D157" s="326" t="n">
        <v>12577.08</v>
      </c>
      <c r="E157" s="326" t="n">
        <v>37197.46</v>
      </c>
      <c r="F157" s="326" t="n">
        <v>23505.42</v>
      </c>
      <c r="G157" s="326" t="n">
        <v>16920.1</v>
      </c>
      <c r="H157" s="326" t="n">
        <v>24146.36</v>
      </c>
      <c r="I157" s="326" t="n">
        <v>7291.67</v>
      </c>
      <c r="J157" s="326"/>
      <c r="K157" s="326"/>
      <c r="L157" s="326"/>
      <c r="M157" s="326"/>
      <c r="N157" s="326"/>
      <c r="O157" s="326" t="n">
        <f aca="false">SUM(C157:N157)</f>
        <v>145724.51</v>
      </c>
      <c r="P157" s="287"/>
      <c r="Q157" s="287"/>
    </row>
    <row r="158" customFormat="false" ht="12.75" hidden="false" customHeight="true" outlineLevel="0" collapsed="false">
      <c r="A158" s="355" t="s">
        <v>187</v>
      </c>
      <c r="B158" s="356"/>
      <c r="C158" s="357" t="n">
        <v>23397.46</v>
      </c>
      <c r="D158" s="357" t="n">
        <v>19529.34</v>
      </c>
      <c r="E158" s="357" t="n">
        <v>25163.28</v>
      </c>
      <c r="F158" s="357" t="n">
        <v>29013.19</v>
      </c>
      <c r="G158" s="312" t="n">
        <v>27794.85</v>
      </c>
      <c r="H158" s="312" t="n">
        <v>28713.25</v>
      </c>
      <c r="I158" s="312" t="n">
        <v>23771.79</v>
      </c>
      <c r="J158" s="312"/>
      <c r="K158" s="312"/>
      <c r="L158" s="312"/>
      <c r="M158" s="312"/>
      <c r="N158" s="312"/>
      <c r="O158" s="312" t="n">
        <f aca="false">SUM(C158:N158)</f>
        <v>177383.16</v>
      </c>
      <c r="P158" s="287"/>
      <c r="Q158" s="287"/>
    </row>
    <row r="159" customFormat="false" ht="12.75" hidden="false" customHeight="true" outlineLevel="0" collapsed="false">
      <c r="A159" s="352" t="s">
        <v>177</v>
      </c>
      <c r="B159" s="353"/>
      <c r="C159" s="308" t="n">
        <v>0</v>
      </c>
      <c r="D159" s="326" t="n">
        <v>0</v>
      </c>
      <c r="E159" s="326" t="n">
        <v>0</v>
      </c>
      <c r="F159" s="326" t="n">
        <v>0</v>
      </c>
      <c r="G159" s="326" t="n">
        <v>0</v>
      </c>
      <c r="H159" s="326" t="n">
        <v>0</v>
      </c>
      <c r="I159" s="326" t="n">
        <v>0</v>
      </c>
      <c r="J159" s="326"/>
      <c r="K159" s="326"/>
      <c r="L159" s="326"/>
      <c r="M159" s="326"/>
      <c r="N159" s="326"/>
      <c r="O159" s="326" t="n">
        <f aca="false">SUM(C159:N159)</f>
        <v>0</v>
      </c>
      <c r="P159" s="287"/>
      <c r="Q159" s="287"/>
    </row>
    <row r="160" customFormat="false" ht="12.75" hidden="false" customHeight="true" outlineLevel="0" collapsed="false">
      <c r="A160" s="354" t="s">
        <v>178</v>
      </c>
      <c r="B160" s="354" t="s">
        <v>221</v>
      </c>
      <c r="C160" s="308" t="n">
        <v>0</v>
      </c>
      <c r="D160" s="326" t="n">
        <v>0</v>
      </c>
      <c r="E160" s="326" t="n">
        <v>0</v>
      </c>
      <c r="F160" s="326" t="n">
        <v>0</v>
      </c>
      <c r="G160" s="326" t="n">
        <v>0</v>
      </c>
      <c r="H160" s="326" t="n">
        <v>0</v>
      </c>
      <c r="I160" s="326" t="n">
        <v>0</v>
      </c>
      <c r="J160" s="326"/>
      <c r="K160" s="326"/>
      <c r="L160" s="326"/>
      <c r="M160" s="326"/>
      <c r="N160" s="326"/>
      <c r="O160" s="326" t="n">
        <f aca="false">SUM(C160:N160)</f>
        <v>0</v>
      </c>
      <c r="P160" s="287"/>
      <c r="Q160" s="287"/>
    </row>
    <row r="161" customFormat="false" ht="12.75" hidden="false" customHeight="true" outlineLevel="0" collapsed="false">
      <c r="A161" s="352" t="s">
        <v>223</v>
      </c>
      <c r="B161" s="353"/>
      <c r="C161" s="308" t="n">
        <v>19529.34</v>
      </c>
      <c r="D161" s="326" t="n">
        <v>19529.34</v>
      </c>
      <c r="E161" s="326" t="n">
        <v>19529.34</v>
      </c>
      <c r="F161" s="326" t="n">
        <v>29013.19</v>
      </c>
      <c r="G161" s="326" t="n">
        <v>23771.79</v>
      </c>
      <c r="H161" s="326" t="n">
        <v>23771.79</v>
      </c>
      <c r="I161" s="326" t="n">
        <v>23771.79</v>
      </c>
      <c r="J161" s="326"/>
      <c r="K161" s="326"/>
      <c r="L161" s="326"/>
      <c r="M161" s="326"/>
      <c r="N161" s="326"/>
      <c r="O161" s="326" t="n">
        <f aca="false">SUM(C161:N161)</f>
        <v>158916.58</v>
      </c>
      <c r="P161" s="287"/>
      <c r="Q161" s="287"/>
    </row>
    <row r="162" customFormat="false" ht="12.75" hidden="false" customHeight="true" outlineLevel="0" collapsed="false">
      <c r="A162" s="354" t="s">
        <v>185</v>
      </c>
      <c r="B162" s="354" t="s">
        <v>221</v>
      </c>
      <c r="C162" s="308" t="n">
        <v>19529.34</v>
      </c>
      <c r="D162" s="326" t="n">
        <v>19529.34</v>
      </c>
      <c r="E162" s="326" t="n">
        <v>19529.34</v>
      </c>
      <c r="F162" s="326" t="n">
        <v>29013.19</v>
      </c>
      <c r="G162" s="326" t="n">
        <v>23771.79</v>
      </c>
      <c r="H162" s="326" t="n">
        <v>23771.79</v>
      </c>
      <c r="I162" s="326" t="n">
        <v>23771.79</v>
      </c>
      <c r="J162" s="326"/>
      <c r="K162" s="326"/>
      <c r="L162" s="326"/>
      <c r="M162" s="326"/>
      <c r="N162" s="326"/>
      <c r="O162" s="326" t="n">
        <f aca="false">SUM(C162:N162)</f>
        <v>158916.58</v>
      </c>
      <c r="P162" s="287"/>
      <c r="Q162" s="306"/>
    </row>
    <row r="163" customFormat="false" ht="12.75" hidden="false" customHeight="true" outlineLevel="0" collapsed="false">
      <c r="A163" s="352" t="s">
        <v>189</v>
      </c>
      <c r="B163" s="353"/>
      <c r="C163" s="308" t="n">
        <v>3868.12</v>
      </c>
      <c r="D163" s="326" t="n">
        <v>0</v>
      </c>
      <c r="E163" s="326" t="n">
        <v>5633.94</v>
      </c>
      <c r="F163" s="326" t="n">
        <v>0</v>
      </c>
      <c r="G163" s="326" t="n">
        <v>4023.06</v>
      </c>
      <c r="H163" s="326" t="n">
        <v>4941.46</v>
      </c>
      <c r="I163" s="326" t="n">
        <v>0</v>
      </c>
      <c r="J163" s="326"/>
      <c r="K163" s="326"/>
      <c r="L163" s="326"/>
      <c r="M163" s="326"/>
      <c r="N163" s="326"/>
      <c r="O163" s="326" t="n">
        <f aca="false">SUM(C163:N163)</f>
        <v>18466.58</v>
      </c>
      <c r="P163" s="287"/>
      <c r="Q163" s="287"/>
    </row>
    <row r="164" customFormat="false" ht="12.75" hidden="false" customHeight="true" outlineLevel="0" collapsed="false">
      <c r="A164" s="354" t="s">
        <v>185</v>
      </c>
      <c r="B164" s="354" t="s">
        <v>221</v>
      </c>
      <c r="C164" s="308" t="n">
        <v>3868.12</v>
      </c>
      <c r="D164" s="326" t="n">
        <v>0</v>
      </c>
      <c r="E164" s="326" t="n">
        <v>5633.94</v>
      </c>
      <c r="F164" s="326" t="n">
        <v>0</v>
      </c>
      <c r="G164" s="326" t="n">
        <v>4023.06</v>
      </c>
      <c r="H164" s="326" t="n">
        <v>4941.46</v>
      </c>
      <c r="I164" s="326" t="n">
        <v>0</v>
      </c>
      <c r="J164" s="326"/>
      <c r="K164" s="326"/>
      <c r="L164" s="326"/>
      <c r="M164" s="326"/>
      <c r="N164" s="326"/>
      <c r="O164" s="326" t="n">
        <f aca="false">SUM(C164:N164)</f>
        <v>18466.58</v>
      </c>
      <c r="P164" s="287"/>
      <c r="Q164" s="287"/>
    </row>
    <row r="165" customFormat="false" ht="12.75" hidden="false" customHeight="true" outlineLevel="0" collapsed="false">
      <c r="A165" s="358" t="s">
        <v>190</v>
      </c>
      <c r="B165" s="359"/>
      <c r="C165" s="360" t="n">
        <v>0</v>
      </c>
      <c r="D165" s="360" t="n">
        <v>0</v>
      </c>
      <c r="E165" s="360" t="n">
        <v>0</v>
      </c>
      <c r="F165" s="360" t="n">
        <v>0</v>
      </c>
      <c r="G165" s="316" t="n">
        <v>0</v>
      </c>
      <c r="H165" s="360" t="n">
        <v>0</v>
      </c>
      <c r="I165" s="316" t="n">
        <v>0</v>
      </c>
      <c r="J165" s="326"/>
      <c r="K165" s="326"/>
      <c r="L165" s="326"/>
      <c r="M165" s="326"/>
      <c r="N165" s="326"/>
      <c r="O165" s="316" t="n">
        <f aca="false">SUM(C165:N165)</f>
        <v>0</v>
      </c>
      <c r="P165" s="287"/>
      <c r="Q165" s="287"/>
    </row>
    <row r="166" customFormat="false" ht="12.75" hidden="false" customHeight="true" outlineLevel="0" collapsed="false">
      <c r="A166" s="352" t="s">
        <v>191</v>
      </c>
      <c r="B166" s="353"/>
      <c r="C166" s="308" t="n">
        <v>0</v>
      </c>
      <c r="D166" s="326" t="n">
        <v>0</v>
      </c>
      <c r="E166" s="326" t="n">
        <v>0</v>
      </c>
      <c r="F166" s="326" t="n">
        <v>0</v>
      </c>
      <c r="G166" s="326" t="n">
        <v>0</v>
      </c>
      <c r="H166" s="326" t="n">
        <v>0</v>
      </c>
      <c r="I166" s="326" t="n">
        <v>0</v>
      </c>
      <c r="J166" s="326"/>
      <c r="K166" s="326"/>
      <c r="L166" s="326"/>
      <c r="M166" s="326"/>
      <c r="N166" s="326"/>
      <c r="O166" s="326" t="n">
        <f aca="false">SUM(C166:N166)</f>
        <v>0</v>
      </c>
      <c r="P166" s="287"/>
      <c r="Q166" s="287"/>
    </row>
    <row r="167" customFormat="false" ht="12.75" hidden="false" customHeight="true" outlineLevel="0" collapsed="false">
      <c r="A167" s="354" t="s">
        <v>185</v>
      </c>
      <c r="B167" s="354" t="s">
        <v>221</v>
      </c>
      <c r="C167" s="308" t="n">
        <v>0</v>
      </c>
      <c r="D167" s="326" t="n">
        <v>0</v>
      </c>
      <c r="E167" s="326" t="n">
        <v>0</v>
      </c>
      <c r="F167" s="326" t="n">
        <v>0</v>
      </c>
      <c r="G167" s="326" t="n">
        <v>0</v>
      </c>
      <c r="H167" s="326" t="n">
        <v>0</v>
      </c>
      <c r="I167" s="326" t="n">
        <v>0</v>
      </c>
      <c r="J167" s="326"/>
      <c r="K167" s="326"/>
      <c r="L167" s="326"/>
      <c r="M167" s="326"/>
      <c r="N167" s="326"/>
      <c r="O167" s="326" t="n">
        <f aca="false">SUM(C167:N167)</f>
        <v>0</v>
      </c>
      <c r="P167" s="287"/>
      <c r="Q167" s="287"/>
    </row>
    <row r="168" customFormat="false" ht="12.75" hidden="false" customHeight="true" outlineLevel="0" collapsed="false">
      <c r="A168" s="352" t="s">
        <v>177</v>
      </c>
      <c r="B168" s="353"/>
      <c r="C168" s="308" t="n">
        <v>0</v>
      </c>
      <c r="D168" s="326" t="n">
        <v>0</v>
      </c>
      <c r="E168" s="326" t="n">
        <v>0</v>
      </c>
      <c r="F168" s="326" t="n">
        <v>0</v>
      </c>
      <c r="G168" s="326" t="n">
        <v>0</v>
      </c>
      <c r="H168" s="326" t="n">
        <v>0</v>
      </c>
      <c r="I168" s="326" t="n">
        <v>0</v>
      </c>
      <c r="J168" s="326"/>
      <c r="K168" s="326"/>
      <c r="L168" s="326"/>
      <c r="M168" s="326"/>
      <c r="N168" s="326"/>
      <c r="O168" s="326" t="n">
        <f aca="false">SUM(C168:N168)</f>
        <v>0</v>
      </c>
      <c r="P168" s="287"/>
      <c r="Q168" s="287"/>
    </row>
    <row r="169" customFormat="false" ht="12.75" hidden="false" customHeight="true" outlineLevel="0" collapsed="false">
      <c r="A169" s="354" t="s">
        <v>178</v>
      </c>
      <c r="B169" s="354" t="s">
        <v>221</v>
      </c>
      <c r="C169" s="308" t="n">
        <v>0</v>
      </c>
      <c r="D169" s="326" t="n">
        <v>0</v>
      </c>
      <c r="E169" s="326" t="n">
        <v>0</v>
      </c>
      <c r="F169" s="326" t="n">
        <v>0</v>
      </c>
      <c r="G169" s="326" t="n">
        <v>0</v>
      </c>
      <c r="H169" s="326" t="n">
        <v>0</v>
      </c>
      <c r="I169" s="326" t="n">
        <v>0</v>
      </c>
      <c r="J169" s="326"/>
      <c r="K169" s="326"/>
      <c r="L169" s="326"/>
      <c r="M169" s="326"/>
      <c r="N169" s="326"/>
      <c r="O169" s="326" t="n">
        <f aca="false">SUM(C169:N169)</f>
        <v>0</v>
      </c>
      <c r="P169" s="287"/>
      <c r="Q169" s="287"/>
    </row>
    <row r="170" customFormat="false" ht="12.75" hidden="false" customHeight="true" outlineLevel="0" collapsed="false">
      <c r="A170" s="352" t="s">
        <v>192</v>
      </c>
      <c r="B170" s="353"/>
      <c r="C170" s="308" t="n">
        <v>0</v>
      </c>
      <c r="D170" s="326" t="n">
        <v>0</v>
      </c>
      <c r="E170" s="326" t="n">
        <v>0</v>
      </c>
      <c r="F170" s="326" t="n">
        <v>0</v>
      </c>
      <c r="G170" s="326" t="n">
        <v>0</v>
      </c>
      <c r="H170" s="326" t="n">
        <v>0</v>
      </c>
      <c r="I170" s="326" t="n">
        <v>0</v>
      </c>
      <c r="J170" s="326"/>
      <c r="K170" s="326"/>
      <c r="L170" s="326"/>
      <c r="M170" s="326"/>
      <c r="N170" s="326"/>
      <c r="O170" s="326" t="n">
        <f aca="false">SUM(C170:N170)</f>
        <v>0</v>
      </c>
      <c r="P170" s="287"/>
      <c r="Q170" s="287"/>
    </row>
    <row r="171" customFormat="false" ht="12.75" hidden="false" customHeight="true" outlineLevel="0" collapsed="false">
      <c r="A171" s="354" t="s">
        <v>185</v>
      </c>
      <c r="B171" s="354" t="s">
        <v>221</v>
      </c>
      <c r="C171" s="308" t="n">
        <v>0</v>
      </c>
      <c r="D171" s="326" t="n">
        <v>0</v>
      </c>
      <c r="E171" s="326" t="n">
        <v>0</v>
      </c>
      <c r="F171" s="326" t="n">
        <v>0</v>
      </c>
      <c r="G171" s="326" t="n">
        <v>0</v>
      </c>
      <c r="H171" s="326" t="n">
        <v>0</v>
      </c>
      <c r="I171" s="326" t="n">
        <v>0</v>
      </c>
      <c r="J171" s="326"/>
      <c r="K171" s="326"/>
      <c r="L171" s="326"/>
      <c r="M171" s="326"/>
      <c r="N171" s="326"/>
      <c r="O171" s="326" t="n">
        <f aca="false">SUM(C171:N171)</f>
        <v>0</v>
      </c>
      <c r="P171" s="287"/>
      <c r="Q171" s="287"/>
    </row>
    <row r="172" customFormat="false" ht="12.75" hidden="false" customHeight="true" outlineLevel="0" collapsed="false">
      <c r="A172" s="352" t="s">
        <v>193</v>
      </c>
      <c r="B172" s="353"/>
      <c r="C172" s="308" t="n">
        <v>0</v>
      </c>
      <c r="D172" s="326" t="n">
        <v>0</v>
      </c>
      <c r="E172" s="326" t="n">
        <v>0</v>
      </c>
      <c r="F172" s="326" t="n">
        <v>0</v>
      </c>
      <c r="G172" s="326" t="n">
        <v>0</v>
      </c>
      <c r="H172" s="326" t="n">
        <v>0</v>
      </c>
      <c r="I172" s="326" t="n">
        <v>0</v>
      </c>
      <c r="J172" s="326"/>
      <c r="K172" s="326"/>
      <c r="L172" s="326"/>
      <c r="M172" s="326"/>
      <c r="N172" s="326"/>
      <c r="O172" s="326" t="n">
        <f aca="false">SUM(C172:N172)</f>
        <v>0</v>
      </c>
      <c r="P172" s="287"/>
      <c r="Q172" s="287"/>
    </row>
    <row r="173" customFormat="false" ht="12.75" hidden="false" customHeight="true" outlineLevel="0" collapsed="false">
      <c r="A173" s="354" t="s">
        <v>185</v>
      </c>
      <c r="B173" s="354" t="s">
        <v>221</v>
      </c>
      <c r="C173" s="308" t="n">
        <v>0</v>
      </c>
      <c r="D173" s="326" t="n">
        <v>0</v>
      </c>
      <c r="E173" s="326" t="n">
        <v>0</v>
      </c>
      <c r="F173" s="326" t="n">
        <v>0</v>
      </c>
      <c r="G173" s="326" t="n">
        <v>0</v>
      </c>
      <c r="H173" s="326" t="n">
        <v>0</v>
      </c>
      <c r="I173" s="326" t="n">
        <v>0</v>
      </c>
      <c r="J173" s="326"/>
      <c r="K173" s="326"/>
      <c r="L173" s="326"/>
      <c r="M173" s="326"/>
      <c r="N173" s="326"/>
      <c r="O173" s="326" t="n">
        <f aca="false">SUM(C173:N173)</f>
        <v>0</v>
      </c>
      <c r="P173" s="287"/>
      <c r="Q173" s="287"/>
    </row>
    <row r="174" customFormat="false" ht="12.75" hidden="false" customHeight="true" outlineLevel="0" collapsed="false">
      <c r="A174" s="352" t="s">
        <v>194</v>
      </c>
      <c r="B174" s="353"/>
      <c r="C174" s="308" t="n">
        <v>0</v>
      </c>
      <c r="D174" s="326" t="n">
        <v>0</v>
      </c>
      <c r="E174" s="326" t="n">
        <v>0</v>
      </c>
      <c r="F174" s="326" t="n">
        <v>0</v>
      </c>
      <c r="G174" s="326" t="n">
        <v>0</v>
      </c>
      <c r="H174" s="326" t="n">
        <v>0</v>
      </c>
      <c r="I174" s="326" t="n">
        <v>0</v>
      </c>
      <c r="J174" s="326"/>
      <c r="K174" s="326"/>
      <c r="L174" s="326"/>
      <c r="M174" s="326"/>
      <c r="N174" s="326"/>
      <c r="O174" s="326" t="n">
        <f aca="false">SUM(C174:N174)</f>
        <v>0</v>
      </c>
      <c r="P174" s="287"/>
      <c r="Q174" s="287"/>
    </row>
    <row r="175" customFormat="false" ht="12.75" hidden="false" customHeight="true" outlineLevel="0" collapsed="false">
      <c r="A175" s="354" t="s">
        <v>185</v>
      </c>
      <c r="B175" s="354" t="s">
        <v>221</v>
      </c>
      <c r="C175" s="308" t="n">
        <v>0</v>
      </c>
      <c r="D175" s="326" t="n">
        <v>0</v>
      </c>
      <c r="E175" s="326" t="n">
        <v>0</v>
      </c>
      <c r="F175" s="326" t="n">
        <v>0</v>
      </c>
      <c r="G175" s="326" t="n">
        <v>0</v>
      </c>
      <c r="H175" s="326" t="n">
        <v>0</v>
      </c>
      <c r="I175" s="326" t="n">
        <v>0</v>
      </c>
      <c r="J175" s="326"/>
      <c r="K175" s="326"/>
      <c r="L175" s="326"/>
      <c r="M175" s="326"/>
      <c r="N175" s="326"/>
      <c r="O175" s="326" t="n">
        <f aca="false">SUM(C175:N175)</f>
        <v>0</v>
      </c>
      <c r="P175" s="287"/>
      <c r="Q175" s="287"/>
    </row>
    <row r="176" customFormat="false" ht="12.75" hidden="false" customHeight="true" outlineLevel="0" collapsed="false">
      <c r="A176" s="345" t="s">
        <v>195</v>
      </c>
      <c r="B176" s="346"/>
      <c r="C176" s="347" t="n">
        <v>0</v>
      </c>
      <c r="D176" s="324" t="n">
        <v>0</v>
      </c>
      <c r="E176" s="324" t="n">
        <v>0</v>
      </c>
      <c r="F176" s="324" t="n">
        <v>0</v>
      </c>
      <c r="G176" s="324" t="n">
        <v>0</v>
      </c>
      <c r="H176" s="324" t="n">
        <v>0</v>
      </c>
      <c r="I176" s="324" t="n">
        <v>0</v>
      </c>
      <c r="J176" s="324"/>
      <c r="K176" s="324"/>
      <c r="L176" s="324"/>
      <c r="M176" s="324"/>
      <c r="N176" s="324"/>
      <c r="O176" s="324" t="n">
        <f aca="false">SUM(C176:N176)</f>
        <v>0</v>
      </c>
      <c r="P176" s="287"/>
      <c r="Q176" s="287"/>
    </row>
    <row r="177" customFormat="false" ht="12.75" hidden="false" customHeight="true" outlineLevel="0" collapsed="false">
      <c r="A177" s="361" t="s">
        <v>176</v>
      </c>
      <c r="B177" s="362"/>
      <c r="C177" s="363" t="n">
        <v>0</v>
      </c>
      <c r="D177" s="364" t="n">
        <v>0</v>
      </c>
      <c r="E177" s="364" t="n">
        <v>0</v>
      </c>
      <c r="F177" s="364" t="n">
        <v>0</v>
      </c>
      <c r="G177" s="326" t="n">
        <v>0</v>
      </c>
      <c r="H177" s="326" t="n">
        <v>0</v>
      </c>
      <c r="I177" s="326" t="n">
        <v>0</v>
      </c>
      <c r="J177" s="326"/>
      <c r="K177" s="326"/>
      <c r="L177" s="326"/>
      <c r="M177" s="326"/>
      <c r="N177" s="326"/>
      <c r="O177" s="326" t="n">
        <f aca="false">SUM(C177:N177)</f>
        <v>0</v>
      </c>
      <c r="P177" s="287"/>
      <c r="Q177" s="287"/>
    </row>
    <row r="178" customFormat="false" ht="12.75" hidden="false" customHeight="true" outlineLevel="0" collapsed="false">
      <c r="A178" s="352" t="s">
        <v>177</v>
      </c>
      <c r="B178" s="353"/>
      <c r="C178" s="308" t="n">
        <v>0</v>
      </c>
      <c r="D178" s="326" t="n">
        <v>0</v>
      </c>
      <c r="E178" s="326" t="n">
        <v>0</v>
      </c>
      <c r="F178" s="326" t="n">
        <v>0</v>
      </c>
      <c r="G178" s="326" t="n">
        <v>0</v>
      </c>
      <c r="H178" s="326" t="n">
        <v>0</v>
      </c>
      <c r="I178" s="326" t="n">
        <v>0</v>
      </c>
      <c r="J178" s="326"/>
      <c r="K178" s="326"/>
      <c r="L178" s="326"/>
      <c r="M178" s="326"/>
      <c r="N178" s="326"/>
      <c r="O178" s="326" t="n">
        <f aca="false">SUM(C178:N178)</f>
        <v>0</v>
      </c>
      <c r="P178" s="287"/>
      <c r="Q178" s="287"/>
    </row>
    <row r="179" customFormat="false" ht="12.75" hidden="false" customHeight="true" outlineLevel="0" collapsed="false">
      <c r="A179" s="354" t="s">
        <v>178</v>
      </c>
      <c r="B179" s="354" t="s">
        <v>221</v>
      </c>
      <c r="C179" s="308" t="n">
        <v>0</v>
      </c>
      <c r="D179" s="326" t="n">
        <v>0</v>
      </c>
      <c r="E179" s="326" t="n">
        <v>0</v>
      </c>
      <c r="F179" s="326" t="n">
        <v>0</v>
      </c>
      <c r="G179" s="326" t="n">
        <v>0</v>
      </c>
      <c r="H179" s="326" t="n">
        <v>0</v>
      </c>
      <c r="I179" s="326" t="n">
        <v>0</v>
      </c>
      <c r="J179" s="326"/>
      <c r="K179" s="326"/>
      <c r="L179" s="326"/>
      <c r="M179" s="326"/>
      <c r="N179" s="326"/>
      <c r="O179" s="326" t="n">
        <f aca="false">SUM(C179:N179)</f>
        <v>0</v>
      </c>
      <c r="P179" s="287"/>
      <c r="Q179" s="287"/>
    </row>
    <row r="180" customFormat="false" ht="12.75" hidden="false" customHeight="true" outlineLevel="0" collapsed="false">
      <c r="A180" s="352" t="s">
        <v>222</v>
      </c>
      <c r="B180" s="353"/>
      <c r="C180" s="308" t="n">
        <v>0</v>
      </c>
      <c r="D180" s="326" t="n">
        <v>0</v>
      </c>
      <c r="E180" s="326" t="n">
        <v>0</v>
      </c>
      <c r="F180" s="326" t="n">
        <v>0</v>
      </c>
      <c r="G180" s="326" t="n">
        <v>0</v>
      </c>
      <c r="H180" s="326" t="n">
        <v>0</v>
      </c>
      <c r="I180" s="326" t="n">
        <v>0</v>
      </c>
      <c r="J180" s="326"/>
      <c r="K180" s="326"/>
      <c r="L180" s="326"/>
      <c r="M180" s="326"/>
      <c r="N180" s="326"/>
      <c r="O180" s="326" t="n">
        <f aca="false">SUM(C180:N180)</f>
        <v>0</v>
      </c>
      <c r="P180" s="287"/>
      <c r="Q180" s="287"/>
    </row>
    <row r="181" customFormat="false" ht="12.75" hidden="false" customHeight="true" outlineLevel="0" collapsed="false">
      <c r="A181" s="354" t="s">
        <v>185</v>
      </c>
      <c r="B181" s="354" t="s">
        <v>221</v>
      </c>
      <c r="C181" s="308" t="n">
        <v>0</v>
      </c>
      <c r="D181" s="326" t="n">
        <v>0</v>
      </c>
      <c r="E181" s="326" t="n">
        <v>0</v>
      </c>
      <c r="F181" s="326" t="n">
        <v>0</v>
      </c>
      <c r="G181" s="326" t="n">
        <v>0</v>
      </c>
      <c r="H181" s="326" t="n">
        <v>0</v>
      </c>
      <c r="I181" s="326" t="n">
        <v>0</v>
      </c>
      <c r="J181" s="326"/>
      <c r="K181" s="326"/>
      <c r="L181" s="326"/>
      <c r="M181" s="326"/>
      <c r="N181" s="326"/>
      <c r="O181" s="326" t="n">
        <f aca="false">SUM(C181:N181)</f>
        <v>0</v>
      </c>
      <c r="P181" s="287"/>
      <c r="Q181" s="287"/>
    </row>
    <row r="182" customFormat="false" ht="12.75" hidden="false" customHeight="true" outlineLevel="0" collapsed="false">
      <c r="A182" s="352" t="s">
        <v>186</v>
      </c>
      <c r="B182" s="353"/>
      <c r="C182" s="308" t="n">
        <v>0</v>
      </c>
      <c r="D182" s="326" t="n">
        <v>0</v>
      </c>
      <c r="E182" s="326" t="n">
        <v>0</v>
      </c>
      <c r="F182" s="326" t="n">
        <v>0</v>
      </c>
      <c r="G182" s="326" t="n">
        <v>0</v>
      </c>
      <c r="H182" s="326" t="n">
        <v>0</v>
      </c>
      <c r="I182" s="326" t="n">
        <v>0</v>
      </c>
      <c r="J182" s="326"/>
      <c r="K182" s="326"/>
      <c r="L182" s="326"/>
      <c r="M182" s="326"/>
      <c r="N182" s="326"/>
      <c r="O182" s="326" t="n">
        <f aca="false">SUM(C182:N182)</f>
        <v>0</v>
      </c>
      <c r="P182" s="287"/>
      <c r="Q182" s="287"/>
    </row>
    <row r="183" customFormat="false" ht="12.75" hidden="false" customHeight="true" outlineLevel="0" collapsed="false">
      <c r="A183" s="354" t="s">
        <v>185</v>
      </c>
      <c r="B183" s="354" t="s">
        <v>221</v>
      </c>
      <c r="C183" s="308" t="n">
        <v>0</v>
      </c>
      <c r="D183" s="326" t="n">
        <v>0</v>
      </c>
      <c r="E183" s="326" t="n">
        <v>0</v>
      </c>
      <c r="F183" s="326" t="n">
        <v>0</v>
      </c>
      <c r="G183" s="326" t="n">
        <v>0</v>
      </c>
      <c r="H183" s="326" t="n">
        <v>0</v>
      </c>
      <c r="I183" s="326" t="n">
        <v>0</v>
      </c>
      <c r="J183" s="326"/>
      <c r="K183" s="326"/>
      <c r="L183" s="326"/>
      <c r="M183" s="326"/>
      <c r="N183" s="326"/>
      <c r="O183" s="326" t="n">
        <f aca="false">SUM(C183:N183)</f>
        <v>0</v>
      </c>
      <c r="P183" s="287"/>
      <c r="Q183" s="287"/>
    </row>
    <row r="184" customFormat="false" ht="12.75" hidden="false" customHeight="true" outlineLevel="0" collapsed="false">
      <c r="A184" s="361" t="s">
        <v>187</v>
      </c>
      <c r="B184" s="362"/>
      <c r="C184" s="363" t="n">
        <v>0</v>
      </c>
      <c r="D184" s="364" t="n">
        <v>0</v>
      </c>
      <c r="E184" s="364" t="n">
        <v>0</v>
      </c>
      <c r="F184" s="364" t="n">
        <v>0</v>
      </c>
      <c r="G184" s="326" t="n">
        <v>0</v>
      </c>
      <c r="H184" s="326" t="n">
        <v>0</v>
      </c>
      <c r="I184" s="326" t="n">
        <v>0</v>
      </c>
      <c r="J184" s="326"/>
      <c r="K184" s="326"/>
      <c r="L184" s="326"/>
      <c r="M184" s="326"/>
      <c r="N184" s="326"/>
      <c r="O184" s="326" t="n">
        <f aca="false">SUM(C184:N184)</f>
        <v>0</v>
      </c>
      <c r="P184" s="287"/>
      <c r="Q184" s="287"/>
    </row>
    <row r="185" customFormat="false" ht="12.75" hidden="false" customHeight="true" outlineLevel="0" collapsed="false">
      <c r="A185" s="352" t="s">
        <v>177</v>
      </c>
      <c r="B185" s="353"/>
      <c r="C185" s="308" t="n">
        <v>0</v>
      </c>
      <c r="D185" s="326" t="n">
        <v>0</v>
      </c>
      <c r="E185" s="326" t="n">
        <v>0</v>
      </c>
      <c r="F185" s="326" t="n">
        <v>0</v>
      </c>
      <c r="G185" s="326" t="n">
        <v>0</v>
      </c>
      <c r="H185" s="326" t="n">
        <v>0</v>
      </c>
      <c r="I185" s="326" t="n">
        <v>0</v>
      </c>
      <c r="J185" s="326"/>
      <c r="K185" s="326"/>
      <c r="L185" s="326"/>
      <c r="M185" s="326"/>
      <c r="N185" s="326"/>
      <c r="O185" s="326" t="n">
        <f aca="false">SUM(C185:N185)</f>
        <v>0</v>
      </c>
      <c r="P185" s="287"/>
      <c r="Q185" s="287"/>
    </row>
    <row r="186" customFormat="false" ht="12.75" hidden="false" customHeight="true" outlineLevel="0" collapsed="false">
      <c r="A186" s="354" t="s">
        <v>178</v>
      </c>
      <c r="B186" s="354" t="s">
        <v>221</v>
      </c>
      <c r="C186" s="308" t="n">
        <v>0</v>
      </c>
      <c r="D186" s="326" t="n">
        <v>0</v>
      </c>
      <c r="E186" s="326" t="n">
        <v>0</v>
      </c>
      <c r="F186" s="326" t="n">
        <v>0</v>
      </c>
      <c r="G186" s="326" t="n">
        <v>0</v>
      </c>
      <c r="H186" s="326" t="n">
        <v>0</v>
      </c>
      <c r="I186" s="326" t="n">
        <v>0</v>
      </c>
      <c r="J186" s="326"/>
      <c r="K186" s="326"/>
      <c r="L186" s="326"/>
      <c r="M186" s="326"/>
      <c r="N186" s="326"/>
      <c r="O186" s="326" t="n">
        <f aca="false">SUM(C186:N186)</f>
        <v>0</v>
      </c>
      <c r="P186" s="287"/>
      <c r="Q186" s="287"/>
    </row>
    <row r="187" customFormat="false" ht="12.75" hidden="false" customHeight="true" outlineLevel="0" collapsed="false">
      <c r="A187" s="352" t="s">
        <v>223</v>
      </c>
      <c r="B187" s="353"/>
      <c r="C187" s="308" t="n">
        <v>0</v>
      </c>
      <c r="D187" s="326" t="n">
        <v>0</v>
      </c>
      <c r="E187" s="326" t="n">
        <v>0</v>
      </c>
      <c r="F187" s="326" t="n">
        <v>0</v>
      </c>
      <c r="G187" s="326" t="n">
        <v>0</v>
      </c>
      <c r="H187" s="326" t="n">
        <v>0</v>
      </c>
      <c r="I187" s="326" t="n">
        <v>0</v>
      </c>
      <c r="J187" s="326"/>
      <c r="K187" s="326"/>
      <c r="L187" s="326"/>
      <c r="M187" s="326"/>
      <c r="N187" s="326"/>
      <c r="O187" s="326" t="n">
        <f aca="false">SUM(C187:N187)</f>
        <v>0</v>
      </c>
      <c r="P187" s="287"/>
      <c r="Q187" s="287"/>
    </row>
    <row r="188" customFormat="false" ht="12.75" hidden="false" customHeight="true" outlineLevel="0" collapsed="false">
      <c r="A188" s="354" t="s">
        <v>185</v>
      </c>
      <c r="B188" s="354" t="s">
        <v>221</v>
      </c>
      <c r="C188" s="308" t="n">
        <v>0</v>
      </c>
      <c r="D188" s="326" t="n">
        <v>0</v>
      </c>
      <c r="E188" s="326" t="n">
        <v>0</v>
      </c>
      <c r="F188" s="326" t="n">
        <v>0</v>
      </c>
      <c r="G188" s="326" t="n">
        <v>0</v>
      </c>
      <c r="H188" s="326" t="n">
        <v>0</v>
      </c>
      <c r="I188" s="326" t="n">
        <v>0</v>
      </c>
      <c r="J188" s="326"/>
      <c r="K188" s="326"/>
      <c r="L188" s="326"/>
      <c r="M188" s="326"/>
      <c r="N188" s="326"/>
      <c r="O188" s="326" t="n">
        <f aca="false">SUM(C188:N188)</f>
        <v>0</v>
      </c>
      <c r="P188" s="287"/>
      <c r="Q188" s="287"/>
    </row>
    <row r="189" customFormat="false" ht="12.75" hidden="false" customHeight="true" outlineLevel="0" collapsed="false">
      <c r="A189" s="352" t="s">
        <v>189</v>
      </c>
      <c r="B189" s="353"/>
      <c r="C189" s="308" t="n">
        <v>0</v>
      </c>
      <c r="D189" s="326" t="n">
        <v>0</v>
      </c>
      <c r="E189" s="326" t="n">
        <v>0</v>
      </c>
      <c r="F189" s="326" t="n">
        <v>0</v>
      </c>
      <c r="G189" s="326" t="n">
        <v>0</v>
      </c>
      <c r="H189" s="326" t="n">
        <v>0</v>
      </c>
      <c r="I189" s="326" t="n">
        <v>0</v>
      </c>
      <c r="J189" s="326"/>
      <c r="K189" s="326"/>
      <c r="L189" s="326"/>
      <c r="M189" s="326"/>
      <c r="N189" s="326"/>
      <c r="O189" s="326" t="n">
        <f aca="false">SUM(C189:N189)</f>
        <v>0</v>
      </c>
      <c r="P189" s="287"/>
      <c r="Q189" s="287"/>
    </row>
    <row r="190" customFormat="false" ht="12.75" hidden="false" customHeight="true" outlineLevel="0" collapsed="false">
      <c r="A190" s="354" t="s">
        <v>185</v>
      </c>
      <c r="B190" s="354" t="s">
        <v>221</v>
      </c>
      <c r="C190" s="308" t="n">
        <v>0</v>
      </c>
      <c r="D190" s="326" t="n">
        <v>0</v>
      </c>
      <c r="E190" s="326" t="n">
        <v>0</v>
      </c>
      <c r="F190" s="326" t="n">
        <v>0</v>
      </c>
      <c r="G190" s="326" t="n">
        <v>0</v>
      </c>
      <c r="H190" s="326" t="n">
        <v>0</v>
      </c>
      <c r="I190" s="326" t="n">
        <v>0</v>
      </c>
      <c r="J190" s="326"/>
      <c r="K190" s="326"/>
      <c r="L190" s="326"/>
      <c r="M190" s="326"/>
      <c r="N190" s="326"/>
      <c r="O190" s="326" t="n">
        <f aca="false">SUM(C190:N190)</f>
        <v>0</v>
      </c>
      <c r="P190" s="287"/>
      <c r="Q190" s="287"/>
    </row>
    <row r="191" customFormat="false" ht="12.75" hidden="false" customHeight="true" outlineLevel="0" collapsed="false">
      <c r="A191" s="361" t="s">
        <v>190</v>
      </c>
      <c r="B191" s="362"/>
      <c r="C191" s="363" t="n">
        <v>0</v>
      </c>
      <c r="D191" s="364" t="n">
        <v>0</v>
      </c>
      <c r="E191" s="364" t="n">
        <v>0</v>
      </c>
      <c r="F191" s="364" t="n">
        <v>0</v>
      </c>
      <c r="G191" s="326" t="n">
        <v>0</v>
      </c>
      <c r="H191" s="326" t="n">
        <v>0</v>
      </c>
      <c r="I191" s="326" t="n">
        <v>0</v>
      </c>
      <c r="J191" s="326"/>
      <c r="K191" s="326"/>
      <c r="L191" s="326"/>
      <c r="M191" s="326"/>
      <c r="N191" s="326"/>
      <c r="O191" s="326" t="n">
        <f aca="false">SUM(C191:N191)</f>
        <v>0</v>
      </c>
      <c r="P191" s="287"/>
      <c r="Q191" s="287"/>
    </row>
    <row r="192" customFormat="false" ht="12.75" hidden="false" customHeight="true" outlineLevel="0" collapsed="false">
      <c r="A192" s="352" t="s">
        <v>191</v>
      </c>
      <c r="B192" s="353"/>
      <c r="C192" s="308" t="n">
        <v>0</v>
      </c>
      <c r="D192" s="326" t="n">
        <v>0</v>
      </c>
      <c r="E192" s="326" t="n">
        <v>0</v>
      </c>
      <c r="F192" s="326" t="n">
        <v>0</v>
      </c>
      <c r="G192" s="326" t="n">
        <v>0</v>
      </c>
      <c r="H192" s="326" t="n">
        <v>0</v>
      </c>
      <c r="I192" s="326" t="n">
        <v>0</v>
      </c>
      <c r="J192" s="326"/>
      <c r="K192" s="326"/>
      <c r="L192" s="326"/>
      <c r="M192" s="326"/>
      <c r="N192" s="326"/>
      <c r="O192" s="326" t="n">
        <f aca="false">SUM(C192:N192)</f>
        <v>0</v>
      </c>
      <c r="P192" s="287"/>
      <c r="Q192" s="287"/>
    </row>
    <row r="193" customFormat="false" ht="12.75" hidden="false" customHeight="true" outlineLevel="0" collapsed="false">
      <c r="A193" s="354" t="s">
        <v>185</v>
      </c>
      <c r="B193" s="354" t="s">
        <v>221</v>
      </c>
      <c r="C193" s="308" t="n">
        <v>0</v>
      </c>
      <c r="D193" s="326" t="n">
        <v>0</v>
      </c>
      <c r="E193" s="326" t="n">
        <v>0</v>
      </c>
      <c r="F193" s="326" t="n">
        <v>0</v>
      </c>
      <c r="G193" s="326" t="n">
        <v>0</v>
      </c>
      <c r="H193" s="326" t="n">
        <v>0</v>
      </c>
      <c r="I193" s="326" t="n">
        <v>0</v>
      </c>
      <c r="J193" s="326"/>
      <c r="K193" s="326"/>
      <c r="L193" s="326"/>
      <c r="M193" s="326"/>
      <c r="N193" s="326"/>
      <c r="O193" s="326" t="n">
        <f aca="false">SUM(C193:N193)</f>
        <v>0</v>
      </c>
      <c r="P193" s="287"/>
      <c r="Q193" s="287"/>
    </row>
    <row r="194" customFormat="false" ht="12.75" hidden="false" customHeight="true" outlineLevel="0" collapsed="false">
      <c r="A194" s="352" t="s">
        <v>177</v>
      </c>
      <c r="B194" s="353"/>
      <c r="C194" s="308" t="n">
        <v>0</v>
      </c>
      <c r="D194" s="326" t="n">
        <v>0</v>
      </c>
      <c r="E194" s="326" t="n">
        <v>0</v>
      </c>
      <c r="F194" s="326" t="n">
        <v>0</v>
      </c>
      <c r="G194" s="326" t="n">
        <v>0</v>
      </c>
      <c r="H194" s="326" t="n">
        <v>0</v>
      </c>
      <c r="I194" s="326" t="n">
        <v>0</v>
      </c>
      <c r="J194" s="326"/>
      <c r="K194" s="326"/>
      <c r="L194" s="326"/>
      <c r="M194" s="326"/>
      <c r="N194" s="326"/>
      <c r="O194" s="326" t="n">
        <f aca="false">SUM(C194:N194)</f>
        <v>0</v>
      </c>
      <c r="P194" s="287"/>
      <c r="Q194" s="287"/>
    </row>
    <row r="195" customFormat="false" ht="12.75" hidden="false" customHeight="true" outlineLevel="0" collapsed="false">
      <c r="A195" s="354" t="s">
        <v>178</v>
      </c>
      <c r="B195" s="354" t="s">
        <v>221</v>
      </c>
      <c r="C195" s="308" t="n">
        <v>0</v>
      </c>
      <c r="D195" s="326" t="n">
        <v>0</v>
      </c>
      <c r="E195" s="326" t="n">
        <v>0</v>
      </c>
      <c r="F195" s="326" t="n">
        <v>0</v>
      </c>
      <c r="G195" s="326" t="n">
        <v>0</v>
      </c>
      <c r="H195" s="326" t="n">
        <v>0</v>
      </c>
      <c r="I195" s="326" t="n">
        <v>0</v>
      </c>
      <c r="J195" s="326"/>
      <c r="K195" s="326"/>
      <c r="L195" s="326"/>
      <c r="M195" s="326"/>
      <c r="N195" s="326"/>
      <c r="O195" s="326" t="n">
        <f aca="false">SUM(C195:N195)</f>
        <v>0</v>
      </c>
      <c r="P195" s="287"/>
      <c r="Q195" s="287"/>
    </row>
    <row r="196" customFormat="false" ht="12.75" hidden="false" customHeight="true" outlineLevel="0" collapsed="false">
      <c r="A196" s="352" t="s">
        <v>192</v>
      </c>
      <c r="B196" s="353"/>
      <c r="C196" s="308" t="n">
        <v>0</v>
      </c>
      <c r="D196" s="326" t="n">
        <v>0</v>
      </c>
      <c r="E196" s="326" t="n">
        <v>0</v>
      </c>
      <c r="F196" s="326" t="n">
        <v>0</v>
      </c>
      <c r="G196" s="326" t="n">
        <v>0</v>
      </c>
      <c r="H196" s="326" t="n">
        <v>0</v>
      </c>
      <c r="I196" s="326" t="n">
        <v>0</v>
      </c>
      <c r="J196" s="326"/>
      <c r="K196" s="326"/>
      <c r="L196" s="326"/>
      <c r="M196" s="326"/>
      <c r="N196" s="326"/>
      <c r="O196" s="326" t="n">
        <f aca="false">SUM(C196:N196)</f>
        <v>0</v>
      </c>
      <c r="P196" s="287"/>
      <c r="Q196" s="287"/>
    </row>
    <row r="197" customFormat="false" ht="12.75" hidden="false" customHeight="true" outlineLevel="0" collapsed="false">
      <c r="A197" s="354" t="s">
        <v>185</v>
      </c>
      <c r="B197" s="354" t="s">
        <v>221</v>
      </c>
      <c r="C197" s="308" t="n">
        <v>0</v>
      </c>
      <c r="D197" s="326" t="n">
        <v>0</v>
      </c>
      <c r="E197" s="326" t="n">
        <v>0</v>
      </c>
      <c r="F197" s="326" t="n">
        <v>0</v>
      </c>
      <c r="G197" s="326" t="n">
        <v>0</v>
      </c>
      <c r="H197" s="326" t="n">
        <v>0</v>
      </c>
      <c r="I197" s="326" t="n">
        <v>0</v>
      </c>
      <c r="J197" s="326"/>
      <c r="K197" s="326"/>
      <c r="L197" s="326"/>
      <c r="M197" s="326"/>
      <c r="N197" s="326"/>
      <c r="O197" s="326" t="n">
        <f aca="false">SUM(C197:N197)</f>
        <v>0</v>
      </c>
      <c r="P197" s="287"/>
      <c r="Q197" s="287"/>
    </row>
    <row r="198" customFormat="false" ht="12.75" hidden="false" customHeight="true" outlineLevel="0" collapsed="false">
      <c r="A198" s="352" t="s">
        <v>193</v>
      </c>
      <c r="B198" s="353"/>
      <c r="C198" s="308" t="n">
        <v>0</v>
      </c>
      <c r="D198" s="326" t="n">
        <v>0</v>
      </c>
      <c r="E198" s="326" t="n">
        <v>0</v>
      </c>
      <c r="F198" s="326" t="n">
        <v>0</v>
      </c>
      <c r="G198" s="326" t="n">
        <v>0</v>
      </c>
      <c r="H198" s="326" t="n">
        <v>0</v>
      </c>
      <c r="I198" s="326" t="n">
        <v>0</v>
      </c>
      <c r="J198" s="326"/>
      <c r="K198" s="326"/>
      <c r="L198" s="326"/>
      <c r="M198" s="326"/>
      <c r="N198" s="326"/>
      <c r="O198" s="326" t="n">
        <f aca="false">SUM(C198:N198)</f>
        <v>0</v>
      </c>
      <c r="P198" s="287"/>
      <c r="Q198" s="287"/>
    </row>
    <row r="199" customFormat="false" ht="12.75" hidden="false" customHeight="true" outlineLevel="0" collapsed="false">
      <c r="A199" s="354" t="s">
        <v>185</v>
      </c>
      <c r="B199" s="354" t="s">
        <v>221</v>
      </c>
      <c r="C199" s="308" t="n">
        <v>0</v>
      </c>
      <c r="D199" s="326" t="n">
        <v>0</v>
      </c>
      <c r="E199" s="326" t="n">
        <v>0</v>
      </c>
      <c r="F199" s="326" t="n">
        <v>0</v>
      </c>
      <c r="G199" s="326" t="n">
        <v>0</v>
      </c>
      <c r="H199" s="326" t="n">
        <v>0</v>
      </c>
      <c r="I199" s="326" t="n">
        <v>0</v>
      </c>
      <c r="J199" s="326"/>
      <c r="K199" s="326"/>
      <c r="L199" s="326"/>
      <c r="M199" s="326"/>
      <c r="N199" s="326"/>
      <c r="O199" s="326" t="n">
        <f aca="false">SUM(C199:N199)</f>
        <v>0</v>
      </c>
      <c r="P199" s="287"/>
      <c r="Q199" s="287"/>
    </row>
    <row r="200" customFormat="false" ht="12.75" hidden="false" customHeight="true" outlineLevel="0" collapsed="false">
      <c r="A200" s="352" t="s">
        <v>194</v>
      </c>
      <c r="B200" s="353"/>
      <c r="C200" s="308" t="n">
        <v>0</v>
      </c>
      <c r="D200" s="326" t="n">
        <v>0</v>
      </c>
      <c r="E200" s="326" t="n">
        <v>0</v>
      </c>
      <c r="F200" s="326" t="n">
        <v>0</v>
      </c>
      <c r="G200" s="326" t="n">
        <v>0</v>
      </c>
      <c r="H200" s="326" t="n">
        <v>0</v>
      </c>
      <c r="I200" s="326" t="n">
        <v>0</v>
      </c>
      <c r="J200" s="326"/>
      <c r="K200" s="326"/>
      <c r="L200" s="326"/>
      <c r="M200" s="326"/>
      <c r="N200" s="326"/>
      <c r="O200" s="326" t="n">
        <f aca="false">SUM(C200:N200)</f>
        <v>0</v>
      </c>
      <c r="P200" s="287"/>
      <c r="Q200" s="287"/>
    </row>
    <row r="201" customFormat="false" ht="12.75" hidden="false" customHeight="true" outlineLevel="0" collapsed="false">
      <c r="A201" s="354" t="s">
        <v>185</v>
      </c>
      <c r="B201" s="354" t="s">
        <v>221</v>
      </c>
      <c r="C201" s="308" t="n">
        <v>0</v>
      </c>
      <c r="D201" s="326" t="n">
        <v>0</v>
      </c>
      <c r="E201" s="326" t="n">
        <v>0</v>
      </c>
      <c r="F201" s="326" t="n">
        <v>0</v>
      </c>
      <c r="G201" s="326" t="n">
        <v>0</v>
      </c>
      <c r="H201" s="326" t="n">
        <v>0</v>
      </c>
      <c r="I201" s="326" t="n">
        <v>0</v>
      </c>
      <c r="J201" s="326"/>
      <c r="K201" s="326"/>
      <c r="L201" s="326"/>
      <c r="M201" s="326"/>
      <c r="N201" s="326"/>
      <c r="O201" s="326" t="n">
        <f aca="false">SUM(C201:N201)</f>
        <v>0</v>
      </c>
      <c r="P201" s="287"/>
      <c r="Q201" s="287"/>
    </row>
    <row r="202" customFormat="false" ht="12.75" hidden="false" customHeight="true" outlineLevel="0" collapsed="false">
      <c r="A202" s="287"/>
      <c r="B202" s="287"/>
      <c r="C202" s="306"/>
      <c r="D202" s="306"/>
      <c r="E202" s="306"/>
      <c r="F202" s="306"/>
      <c r="G202" s="306"/>
      <c r="H202" s="306"/>
      <c r="I202" s="306"/>
      <c r="J202" s="306"/>
      <c r="K202" s="306"/>
      <c r="L202" s="306"/>
      <c r="M202" s="306"/>
      <c r="N202" s="306"/>
      <c r="O202" s="306"/>
      <c r="P202" s="287"/>
      <c r="Q202" s="287"/>
    </row>
    <row r="203" customFormat="false" ht="12.75" hidden="false" customHeight="true" outlineLevel="0" collapsed="false">
      <c r="A203" s="287"/>
      <c r="B203" s="287"/>
      <c r="C203" s="306"/>
      <c r="D203" s="306"/>
      <c r="E203" s="306"/>
      <c r="F203" s="306"/>
      <c r="G203" s="306"/>
      <c r="H203" s="306"/>
      <c r="I203" s="306"/>
      <c r="J203" s="306"/>
      <c r="K203" s="306"/>
      <c r="L203" s="306"/>
      <c r="M203" s="306"/>
      <c r="N203" s="306"/>
      <c r="O203" s="306"/>
      <c r="P203" s="287"/>
      <c r="Q203" s="287"/>
    </row>
    <row r="204" customFormat="false" ht="25.5" hidden="false" customHeight="true" outlineLevel="0" collapsed="false">
      <c r="A204" s="365" t="s">
        <v>224</v>
      </c>
      <c r="B204" s="365" t="s">
        <v>225</v>
      </c>
      <c r="C204" s="366" t="n">
        <v>0</v>
      </c>
      <c r="D204" s="366" t="n">
        <v>0</v>
      </c>
      <c r="E204" s="366" t="n">
        <v>0</v>
      </c>
      <c r="F204" s="366" t="n">
        <v>0</v>
      </c>
      <c r="G204" s="366" t="n">
        <v>0</v>
      </c>
      <c r="H204" s="366" t="n">
        <v>0</v>
      </c>
      <c r="I204" s="366" t="n">
        <v>0</v>
      </c>
      <c r="J204" s="366" t="n">
        <v>0</v>
      </c>
      <c r="K204" s="366" t="n">
        <v>0</v>
      </c>
      <c r="L204" s="366" t="n">
        <v>0</v>
      </c>
      <c r="M204" s="366" t="n">
        <v>0</v>
      </c>
      <c r="N204" s="366" t="n">
        <v>0</v>
      </c>
      <c r="O204" s="366" t="n">
        <v>0</v>
      </c>
      <c r="P204" s="302"/>
      <c r="Q204" s="302"/>
    </row>
    <row r="205" customFormat="false" ht="12.75" hidden="false" customHeight="true" outlineLevel="0" collapsed="false">
      <c r="A205" s="287"/>
      <c r="B205" s="287"/>
      <c r="C205" s="306"/>
      <c r="D205" s="306"/>
      <c r="E205" s="306"/>
      <c r="F205" s="306"/>
      <c r="G205" s="306"/>
      <c r="H205" s="306"/>
      <c r="I205" s="306"/>
      <c r="J205" s="306"/>
      <c r="K205" s="306"/>
      <c r="L205" s="306"/>
      <c r="M205" s="306"/>
      <c r="N205" s="306"/>
      <c r="O205" s="306"/>
      <c r="P205" s="287"/>
      <c r="Q205" s="287"/>
    </row>
    <row r="206" customFormat="false" ht="25.5" hidden="false" customHeight="true" outlineLevel="0" collapsed="false">
      <c r="A206" s="365" t="s">
        <v>224</v>
      </c>
      <c r="B206" s="365" t="s">
        <v>221</v>
      </c>
      <c r="C206" s="366" t="n">
        <f aca="false">C151+C153+C155+C157+C160+C162+C164+C167+C169+C171+C173+C175+C179+C181+C183+C186+C188+C190+C193+C195+C197+C199+C201</f>
        <v>281778.9</v>
      </c>
      <c r="D206" s="366" t="n">
        <f aca="false">D151+D153+D155+D157+D160+D162+D164+D167+D169+D171+D173+D175+D179+D181+D183+D186+D188+D190+D193+D195+D197+D199+D201</f>
        <v>279228.03</v>
      </c>
      <c r="E206" s="366" t="n">
        <f aca="false">E151+E153+E155+E157+E160+E162+E164+E167+E169+E171+E173+E175+E179+E181+E183+E186+E188+E190+E193+E195+E197+E199+E201</f>
        <v>340268.84</v>
      </c>
      <c r="F206" s="366" t="n">
        <f aca="false">F151+F153+F155+F157+F160+F162+F164+F167+F169+F171+F173+F175+F179+F181+F183+F186+F188+F190+F193+F195+F197+F199+F201</f>
        <v>354437.82</v>
      </c>
      <c r="G206" s="366" t="n">
        <f aca="false">G151+G153+G155+G157+G160+G162+G164+G167+G169+G171+G173+G175+G179+G181+G183+G186+G188+G190+G193+G195+G197+G199+G201</f>
        <v>355284.41</v>
      </c>
      <c r="H206" s="366" t="n">
        <f aca="false">H151+H153+H155+H157+H160+H162+H164+H167+H169+H171+H173+H175+H179+H181+H183+H186+H188+H190+H193+H195+H197+H199+H201</f>
        <v>358975.17</v>
      </c>
      <c r="I206" s="366" t="n">
        <f aca="false">I151+I153+I155+I157+I160+I162+I164+I167+I169+I171+I173+I175+I179+I181+I183+I186+I188+I190+I193+I195+I197+I199+I201</f>
        <v>335937.98</v>
      </c>
      <c r="J206" s="366" t="n">
        <f aca="false">J151+J153+J155+J157+J160+J162+J164+J167+J169+J171+J173+J175+J179+J181+J183+J186+J188+J190+J193+J195+J197+J199+J201</f>
        <v>0</v>
      </c>
      <c r="K206" s="366" t="n">
        <f aca="false">K151+K153+K155+K157+K160+K162+K164+K167+K169+K171+K173+K175+K179+K181+K183+K186+K188+K190+K193+K195+K197+K199+K201</f>
        <v>0</v>
      </c>
      <c r="L206" s="366" t="n">
        <f aca="false">L151+L153+L155+L157+L160+L162+L164+L167+L169+L171+L173+L175+L179+L181+L183+L186+L188+L190+L193+L195+L197+L199+L201</f>
        <v>0</v>
      </c>
      <c r="M206" s="366" t="n">
        <f aca="false">M151+M153+M155+M157+M160+M162+M164+M167+M169+M171+M173+M175+M179+M181+M183+M186+M188+M190+M193+M195+M197+M199+M201</f>
        <v>0</v>
      </c>
      <c r="N206" s="366" t="n">
        <f aca="false">N151+N153+N155+N157+N160+N162+N164+N167+N169+N171+N173+N175+N179+N181+N183+N186+N188+N190+N193+N195+N197+N199+N201</f>
        <v>0</v>
      </c>
      <c r="O206" s="366" t="n">
        <f aca="false">O151+O153+O155+O157+O160+O162+O164+O167+O169+O171+O173+O175+O179+O181+O183+O186+O188+O190+O193+O195+O197+O199+O201</f>
        <v>2305911.15</v>
      </c>
      <c r="P206" s="302"/>
      <c r="Q206" s="302"/>
    </row>
    <row r="207" customFormat="false" ht="12.75" hidden="false" customHeight="true" outlineLevel="0" collapsed="false">
      <c r="A207" s="287"/>
      <c r="B207" s="287"/>
      <c r="C207" s="306"/>
      <c r="D207" s="306"/>
      <c r="E207" s="306"/>
      <c r="F207" s="306"/>
      <c r="G207" s="306"/>
      <c r="H207" s="306"/>
      <c r="I207" s="306"/>
      <c r="J207" s="306"/>
      <c r="K207" s="306"/>
      <c r="L207" s="306"/>
      <c r="M207" s="306"/>
      <c r="N207" s="306"/>
      <c r="O207" s="306"/>
      <c r="P207" s="287"/>
      <c r="Q207" s="287"/>
    </row>
    <row r="208" customFormat="false" ht="25.5" hidden="false" customHeight="true" outlineLevel="0" collapsed="false">
      <c r="A208" s="365" t="s">
        <v>226</v>
      </c>
      <c r="B208" s="365" t="s">
        <v>200</v>
      </c>
      <c r="C208" s="366" t="n">
        <v>0</v>
      </c>
      <c r="D208" s="366" t="n">
        <v>0</v>
      </c>
      <c r="E208" s="366" t="n">
        <v>0</v>
      </c>
      <c r="F208" s="366" t="n">
        <v>0</v>
      </c>
      <c r="G208" s="366" t="n">
        <v>0</v>
      </c>
      <c r="H208" s="366" t="n">
        <v>0</v>
      </c>
      <c r="I208" s="366" t="n">
        <v>0</v>
      </c>
      <c r="J208" s="366" t="n">
        <v>0</v>
      </c>
      <c r="K208" s="366" t="n">
        <v>0</v>
      </c>
      <c r="L208" s="366" t="n">
        <v>0</v>
      </c>
      <c r="M208" s="366" t="n">
        <v>0</v>
      </c>
      <c r="N208" s="366" t="n">
        <v>0</v>
      </c>
      <c r="O208" s="366" t="n">
        <f aca="false">SUM(C208:N208)</f>
        <v>0</v>
      </c>
      <c r="P208" s="302"/>
      <c r="Q208" s="302"/>
    </row>
    <row r="209" customFormat="false" ht="12.75" hidden="false" customHeight="true" outlineLevel="0" collapsed="false">
      <c r="A209" s="287"/>
      <c r="B209" s="287"/>
      <c r="C209" s="306"/>
      <c r="D209" s="306"/>
      <c r="E209" s="306"/>
      <c r="F209" s="306"/>
      <c r="G209" s="306"/>
      <c r="H209" s="306"/>
      <c r="I209" s="306"/>
      <c r="J209" s="306"/>
      <c r="K209" s="306"/>
      <c r="L209" s="306"/>
      <c r="M209" s="306"/>
      <c r="N209" s="306"/>
      <c r="O209" s="306"/>
      <c r="P209" s="287"/>
      <c r="Q209" s="287"/>
    </row>
    <row r="210" customFormat="false" ht="25.5" hidden="false" customHeight="true" outlineLevel="0" collapsed="false">
      <c r="A210" s="365" t="s">
        <v>226</v>
      </c>
      <c r="B210" s="365" t="s">
        <v>201</v>
      </c>
      <c r="C210" s="366" t="n">
        <v>0</v>
      </c>
      <c r="D210" s="366" t="n">
        <v>0</v>
      </c>
      <c r="E210" s="366" t="n">
        <v>0</v>
      </c>
      <c r="F210" s="366" t="n">
        <v>0</v>
      </c>
      <c r="G210" s="366" t="n">
        <v>0</v>
      </c>
      <c r="H210" s="366" t="n">
        <v>0</v>
      </c>
      <c r="I210" s="366" t="n">
        <v>0</v>
      </c>
      <c r="J210" s="366" t="n">
        <v>0</v>
      </c>
      <c r="K210" s="366" t="n">
        <v>0</v>
      </c>
      <c r="L210" s="366" t="n">
        <v>0</v>
      </c>
      <c r="M210" s="366" t="n">
        <v>0</v>
      </c>
      <c r="N210" s="366" t="n">
        <v>0</v>
      </c>
      <c r="O210" s="366" t="n">
        <f aca="false">SUM(C210:N210)</f>
        <v>0</v>
      </c>
      <c r="P210" s="302"/>
      <c r="Q210" s="302"/>
    </row>
    <row r="211" customFormat="false" ht="12.75" hidden="false" customHeight="true" outlineLevel="0" collapsed="false">
      <c r="A211" s="287"/>
      <c r="B211" s="287"/>
      <c r="C211" s="306"/>
      <c r="D211" s="306"/>
      <c r="E211" s="306"/>
      <c r="F211" s="306"/>
      <c r="G211" s="306"/>
      <c r="H211" s="306"/>
      <c r="I211" s="306"/>
      <c r="J211" s="306"/>
      <c r="K211" s="306"/>
      <c r="L211" s="306"/>
      <c r="M211" s="306"/>
      <c r="N211" s="306"/>
      <c r="O211" s="306"/>
      <c r="P211" s="287"/>
      <c r="Q211" s="287"/>
    </row>
    <row r="212" customFormat="false" ht="25.5" hidden="false" customHeight="true" outlineLevel="0" collapsed="false">
      <c r="A212" s="365" t="s">
        <v>227</v>
      </c>
      <c r="B212" s="365"/>
      <c r="C212" s="366" t="n">
        <f aca="false">C208+C210-C204</f>
        <v>0</v>
      </c>
      <c r="D212" s="366" t="n">
        <f aca="false">D208+D210-D204</f>
        <v>0</v>
      </c>
      <c r="E212" s="366" t="n">
        <f aca="false">E208+E210-E204</f>
        <v>0</v>
      </c>
      <c r="F212" s="366" t="n">
        <f aca="false">F208+F210-F204</f>
        <v>0</v>
      </c>
      <c r="G212" s="366" t="n">
        <f aca="false">G208+G210-G204</f>
        <v>0</v>
      </c>
      <c r="H212" s="366" t="n">
        <f aca="false">H208+H210-H204</f>
        <v>0</v>
      </c>
      <c r="I212" s="366" t="n">
        <f aca="false">I208+I210-I204</f>
        <v>0</v>
      </c>
      <c r="J212" s="366" t="n">
        <f aca="false">J208+J210-J204</f>
        <v>0</v>
      </c>
      <c r="K212" s="366" t="n">
        <f aca="false">K208+K210-K204</f>
        <v>0</v>
      </c>
      <c r="L212" s="366" t="n">
        <f aca="false">L208+L210-L204</f>
        <v>0</v>
      </c>
      <c r="M212" s="366" t="n">
        <f aca="false">M208+M210-M204</f>
        <v>0</v>
      </c>
      <c r="N212" s="366" t="n">
        <f aca="false">N208+N210-N204</f>
        <v>0</v>
      </c>
      <c r="O212" s="366" t="n">
        <f aca="false">O208+O210-O204</f>
        <v>0</v>
      </c>
      <c r="P212" s="302"/>
      <c r="Q212" s="302"/>
    </row>
    <row r="213" customFormat="false" ht="12.75" hidden="false" customHeight="true" outlineLevel="0" collapsed="false">
      <c r="A213" s="287"/>
      <c r="B213" s="287"/>
      <c r="C213" s="306"/>
      <c r="D213" s="306"/>
      <c r="E213" s="306"/>
      <c r="F213" s="306"/>
      <c r="G213" s="306"/>
      <c r="H213" s="306"/>
      <c r="I213" s="306"/>
      <c r="J213" s="306"/>
      <c r="K213" s="306"/>
      <c r="L213" s="306"/>
      <c r="M213" s="306"/>
      <c r="N213" s="306"/>
      <c r="O213" s="306"/>
      <c r="P213" s="287"/>
      <c r="Q213" s="287"/>
    </row>
    <row r="214" customFormat="false" ht="12.75" hidden="false" customHeight="true" outlineLevel="0" collapsed="false">
      <c r="A214" s="287" t="s">
        <v>203</v>
      </c>
      <c r="B214" s="287"/>
      <c r="C214" s="306"/>
      <c r="D214" s="306"/>
      <c r="E214" s="306"/>
      <c r="F214" s="306"/>
      <c r="G214" s="306"/>
      <c r="H214" s="306"/>
      <c r="I214" s="306"/>
      <c r="J214" s="306"/>
      <c r="K214" s="306"/>
      <c r="L214" s="306"/>
      <c r="M214" s="306"/>
      <c r="N214" s="306"/>
      <c r="O214" s="306"/>
      <c r="P214" s="287"/>
      <c r="Q214" s="287"/>
    </row>
    <row r="215" customFormat="false" ht="12.75" hidden="false" customHeight="true" outlineLevel="0" collapsed="false">
      <c r="A215" s="287"/>
      <c r="B215" s="287"/>
      <c r="C215" s="306"/>
      <c r="D215" s="306"/>
      <c r="E215" s="306"/>
      <c r="F215" s="306"/>
      <c r="G215" s="306"/>
      <c r="H215" s="306"/>
      <c r="I215" s="306"/>
      <c r="J215" s="306"/>
      <c r="K215" s="306"/>
      <c r="L215" s="306"/>
      <c r="M215" s="306"/>
      <c r="N215" s="306"/>
      <c r="O215" s="306"/>
      <c r="P215" s="287"/>
      <c r="Q215" s="287"/>
    </row>
    <row r="216" customFormat="false" ht="12.75" hidden="false" customHeight="true" outlineLevel="0" collapsed="false">
      <c r="A216" s="287"/>
      <c r="B216" s="287"/>
      <c r="C216" s="306"/>
      <c r="D216" s="306"/>
      <c r="E216" s="306"/>
      <c r="F216" s="306"/>
      <c r="G216" s="306"/>
      <c r="H216" s="306"/>
      <c r="I216" s="306"/>
      <c r="J216" s="306"/>
      <c r="K216" s="306"/>
      <c r="L216" s="306"/>
      <c r="M216" s="306"/>
      <c r="N216" s="306"/>
      <c r="O216" s="306"/>
      <c r="P216" s="287"/>
      <c r="Q216" s="287"/>
    </row>
    <row r="217" customFormat="false" ht="12.75" hidden="false" customHeight="true" outlineLevel="0" collapsed="false">
      <c r="A217" s="287" t="s">
        <v>204</v>
      </c>
      <c r="B217" s="287"/>
      <c r="C217" s="306"/>
      <c r="D217" s="306"/>
      <c r="E217" s="306"/>
      <c r="F217" s="306"/>
      <c r="G217" s="306"/>
      <c r="H217" s="306"/>
      <c r="I217" s="306"/>
      <c r="J217" s="306"/>
      <c r="K217" s="306"/>
      <c r="L217" s="306"/>
      <c r="M217" s="306"/>
      <c r="N217" s="306"/>
      <c r="O217" s="306"/>
      <c r="P217" s="287"/>
      <c r="Q217" s="287"/>
    </row>
    <row r="218" customFormat="false" ht="15" hidden="false" customHeight="true" outlineLevel="0" collapsed="false"/>
    <row r="219" customFormat="false" ht="15" hidden="false" customHeight="true" outlineLevel="0" collapsed="false"/>
    <row r="220" customFormat="false" ht="15" hidden="false" customHeight="true" outlineLevel="0" collapsed="false"/>
    <row r="221" customFormat="false" ht="15" hidden="false" customHeight="true" outlineLevel="0" collapsed="false">
      <c r="C221" s="284" t="s">
        <v>95</v>
      </c>
      <c r="D221" s="284" t="s">
        <v>96</v>
      </c>
      <c r="E221" s="284" t="s">
        <v>174</v>
      </c>
      <c r="F221" s="284" t="s">
        <v>98</v>
      </c>
      <c r="G221" s="284" t="s">
        <v>99</v>
      </c>
      <c r="H221" s="284" t="s">
        <v>100</v>
      </c>
      <c r="I221" s="284" t="s">
        <v>101</v>
      </c>
      <c r="J221" s="284" t="s">
        <v>102</v>
      </c>
      <c r="K221" s="284" t="s">
        <v>91</v>
      </c>
      <c r="L221" s="284" t="s">
        <v>92</v>
      </c>
      <c r="M221" s="284" t="s">
        <v>93</v>
      </c>
      <c r="N221" s="284" t="s">
        <v>94</v>
      </c>
      <c r="O221" s="284" t="s">
        <v>90</v>
      </c>
    </row>
    <row r="222" customFormat="false" ht="15" hidden="false" customHeight="true" outlineLevel="0" collapsed="false">
      <c r="A222" s="367" t="s">
        <v>228</v>
      </c>
      <c r="B222" s="368"/>
      <c r="C222" s="369" t="n">
        <f aca="false">SUM(C8+C33+C42+C49+C79+C149)</f>
        <v>27175447.44</v>
      </c>
      <c r="D222" s="369" t="n">
        <f aca="false">SUM(D8+D33+D42+D49+D79+D149)</f>
        <v>25299808.67</v>
      </c>
      <c r="E222" s="369" t="n">
        <f aca="false">SUM(E8+E33+E42+E49+E79+E149)</f>
        <v>26312721.59</v>
      </c>
      <c r="F222" s="369" t="n">
        <f aca="false">SUM(F8+F33+F42+F49+F79+F149)</f>
        <v>26168464.45</v>
      </c>
      <c r="G222" s="369" t="n">
        <f aca="false">SUM(G8+G33+G42+G49+G79+G149)</f>
        <v>29332413.06</v>
      </c>
      <c r="H222" s="369" t="n">
        <f aca="false">SUM(H8+H33+H42+H49+H79+H149)</f>
        <v>27257252.91</v>
      </c>
      <c r="I222" s="369" t="n">
        <f aca="false">SUM(I8+I33+I42+I49+I79+I149)</f>
        <v>27326365.85</v>
      </c>
      <c r="J222" s="369" t="n">
        <f aca="false">SUM(J8+J33+J42+J49+J79+J149)</f>
        <v>0</v>
      </c>
      <c r="K222" s="369" t="n">
        <f aca="false">SUM(K8+K33+K42+K49+K79+K149)</f>
        <v>0</v>
      </c>
      <c r="L222" s="369" t="n">
        <f aca="false">SUM(L8+L33+L42+L49+L79+L149)</f>
        <v>0</v>
      </c>
      <c r="M222" s="369" t="n">
        <f aca="false">SUM(M8+M33+M42+M49+M79+M149)</f>
        <v>0</v>
      </c>
      <c r="N222" s="369" t="n">
        <f aca="false">SUM(N8+N33+N42+N49+N79+N149)</f>
        <v>0</v>
      </c>
      <c r="O222" s="369" t="n">
        <f aca="false">SUM(O8+O33+O42+O49+O79+O149)</f>
        <v>188872473.97</v>
      </c>
      <c r="Q222" s="370" t="s">
        <v>229</v>
      </c>
    </row>
    <row r="223" customFormat="false" ht="15" hidden="false" customHeight="true" outlineLevel="0" collapsed="false">
      <c r="A223" s="371" t="s">
        <v>230</v>
      </c>
      <c r="B223" s="372"/>
      <c r="C223" s="373" t="n">
        <f aca="false">SUM(C22+C39+C45+C59+C76+C82+C158)</f>
        <v>5999422.99</v>
      </c>
      <c r="D223" s="373" t="n">
        <f aca="false">SUM(D22+D39+D45+D59+D76+D82+D158)</f>
        <v>5800182.32</v>
      </c>
      <c r="E223" s="373" t="n">
        <f aca="false">SUM(E22+E39+E45+E59+E76+E82+E158)</f>
        <v>5745260.71</v>
      </c>
      <c r="F223" s="373" t="n">
        <f aca="false">SUM(F22+F39+F45+F59+F76+F82+F158)</f>
        <v>5828848.2</v>
      </c>
      <c r="G223" s="373" t="n">
        <f aca="false">SUM(G22+G39+G45+G59+G76+G82+G158)</f>
        <v>5865459.34</v>
      </c>
      <c r="H223" s="373" t="n">
        <f aca="false">SUM(H22+H39+H45+H59+H76+H82+H158)</f>
        <v>5698513.6</v>
      </c>
      <c r="I223" s="373" t="n">
        <f aca="false">SUM(I22+I39+I45+I59+I76+I82+I158)</f>
        <v>6167459.35</v>
      </c>
      <c r="J223" s="373" t="n">
        <f aca="false">SUM(J22+J39+J45+J59+J76+J82+J158)</f>
        <v>0</v>
      </c>
      <c r="K223" s="373" t="n">
        <f aca="false">SUM(K22+K39+K45+K59+K76+K82+K158)</f>
        <v>0</v>
      </c>
      <c r="L223" s="373"/>
      <c r="M223" s="373" t="n">
        <f aca="false">SUM(M22+M39+M45+M59+M76+M82+M158)</f>
        <v>0</v>
      </c>
      <c r="N223" s="373" t="n">
        <f aca="false">SUM(N22+N39+N45+N59+N76+N82+N158)</f>
        <v>0</v>
      </c>
      <c r="O223" s="373" t="n">
        <f aca="false">SUM(O22+O39+O45+O59+O76+O82+O158)</f>
        <v>41105146.51</v>
      </c>
      <c r="Q223" s="284"/>
    </row>
    <row r="224" customFormat="false" ht="15" hidden="false" customHeight="true" outlineLevel="0" collapsed="false">
      <c r="Q224" s="284"/>
    </row>
  </sheetData>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289"/>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B4" activeCellId="0" sqref="B4"/>
    </sheetView>
  </sheetViews>
  <sheetFormatPr defaultColWidth="9.15625" defaultRowHeight="12.75" zeroHeight="false" outlineLevelRow="0" outlineLevelCol="0"/>
  <cols>
    <col collapsed="false" customWidth="true" hidden="false" outlineLevel="0" max="1" min="1" style="374" width="50.71"/>
    <col collapsed="false" customWidth="true" hidden="false" outlineLevel="0" max="2" min="2" style="374" width="109.29"/>
    <col collapsed="false" customWidth="true" hidden="false" outlineLevel="0" max="14" min="3" style="375" width="14.01"/>
    <col collapsed="false" customWidth="true" hidden="false" outlineLevel="0" max="15" min="15" style="375" width="15.15"/>
    <col collapsed="false" customWidth="false" hidden="false" outlineLevel="0" max="16" min="16" style="374" width="9.14"/>
    <col collapsed="false" customWidth="true" hidden="false" outlineLevel="0" max="17" min="17" style="374" width="14.01"/>
    <col collapsed="false" customWidth="true" hidden="false" outlineLevel="0" max="18" min="18" style="376" width="11.71"/>
    <col collapsed="false" customWidth="false" hidden="false" outlineLevel="0" max="256" min="19" style="374" width="9.14"/>
    <col collapsed="false" customWidth="true" hidden="false" outlineLevel="0" max="257" min="257" style="374" width="50.71"/>
    <col collapsed="false" customWidth="true" hidden="false" outlineLevel="0" max="258" min="258" style="374" width="109.29"/>
    <col collapsed="false" customWidth="true" hidden="false" outlineLevel="0" max="270" min="259" style="374" width="14.01"/>
    <col collapsed="false" customWidth="true" hidden="false" outlineLevel="0" max="271" min="271" style="374" width="15.15"/>
    <col collapsed="false" customWidth="false" hidden="false" outlineLevel="0" max="272" min="272" style="374" width="9.14"/>
    <col collapsed="false" customWidth="true" hidden="false" outlineLevel="0" max="273" min="273" style="374" width="14.01"/>
    <col collapsed="false" customWidth="true" hidden="false" outlineLevel="0" max="274" min="274" style="374" width="11.71"/>
    <col collapsed="false" customWidth="false" hidden="false" outlineLevel="0" max="512" min="275" style="374" width="9.14"/>
    <col collapsed="false" customWidth="true" hidden="false" outlineLevel="0" max="513" min="513" style="374" width="50.71"/>
    <col collapsed="false" customWidth="true" hidden="false" outlineLevel="0" max="514" min="514" style="374" width="109.29"/>
    <col collapsed="false" customWidth="true" hidden="false" outlineLevel="0" max="526" min="515" style="374" width="14.01"/>
    <col collapsed="false" customWidth="true" hidden="false" outlineLevel="0" max="527" min="527" style="374" width="15.15"/>
    <col collapsed="false" customWidth="false" hidden="false" outlineLevel="0" max="528" min="528" style="374" width="9.14"/>
    <col collapsed="false" customWidth="true" hidden="false" outlineLevel="0" max="529" min="529" style="374" width="14.01"/>
    <col collapsed="false" customWidth="true" hidden="false" outlineLevel="0" max="530" min="530" style="374" width="11.71"/>
    <col collapsed="false" customWidth="false" hidden="false" outlineLevel="0" max="768" min="531" style="374" width="9.14"/>
    <col collapsed="false" customWidth="true" hidden="false" outlineLevel="0" max="769" min="769" style="374" width="50.71"/>
    <col collapsed="false" customWidth="true" hidden="false" outlineLevel="0" max="770" min="770" style="374" width="109.29"/>
    <col collapsed="false" customWidth="true" hidden="false" outlineLevel="0" max="782" min="771" style="374" width="14.01"/>
    <col collapsed="false" customWidth="true" hidden="false" outlineLevel="0" max="783" min="783" style="374" width="15.15"/>
    <col collapsed="false" customWidth="false" hidden="false" outlineLevel="0" max="784" min="784" style="374" width="9.14"/>
    <col collapsed="false" customWidth="true" hidden="false" outlineLevel="0" max="785" min="785" style="374" width="14.01"/>
    <col collapsed="false" customWidth="true" hidden="false" outlineLevel="0" max="786" min="786" style="374" width="11.71"/>
    <col collapsed="false" customWidth="false" hidden="false" outlineLevel="0" max="1024" min="787" style="374" width="9.14"/>
  </cols>
  <sheetData>
    <row r="1" customFormat="false" ht="15" hidden="false" customHeight="true" outlineLevel="0" collapsed="false">
      <c r="A1" s="377" t="s">
        <v>168</v>
      </c>
      <c r="B1" s="377"/>
      <c r="C1" s="377"/>
      <c r="D1" s="377"/>
      <c r="E1" s="377"/>
      <c r="F1" s="377"/>
      <c r="G1" s="377"/>
      <c r="H1" s="377"/>
      <c r="I1" s="377"/>
      <c r="J1" s="377"/>
      <c r="K1" s="377"/>
      <c r="L1" s="377"/>
      <c r="M1" s="377"/>
      <c r="N1" s="377"/>
      <c r="O1" s="377"/>
    </row>
    <row r="2" customFormat="false" ht="15" hidden="false" customHeight="true" outlineLevel="0" collapsed="false">
      <c r="A2" s="378" t="s">
        <v>169</v>
      </c>
      <c r="B2" s="378"/>
      <c r="C2" s="378"/>
      <c r="D2" s="378"/>
      <c r="E2" s="378"/>
      <c r="F2" s="378"/>
      <c r="G2" s="378"/>
      <c r="H2" s="378"/>
      <c r="I2" s="378"/>
      <c r="J2" s="378"/>
      <c r="K2" s="378"/>
      <c r="L2" s="378"/>
      <c r="M2" s="378"/>
      <c r="N2" s="378"/>
      <c r="O2" s="378"/>
    </row>
    <row r="3" customFormat="false" ht="15" hidden="false" customHeight="true" outlineLevel="0" collapsed="false">
      <c r="A3" s="379"/>
      <c r="B3" s="380"/>
      <c r="C3" s="380"/>
      <c r="D3" s="380"/>
      <c r="E3" s="380"/>
      <c r="F3" s="380"/>
      <c r="G3" s="380"/>
      <c r="H3" s="380"/>
      <c r="I3" s="380"/>
      <c r="J3" s="380"/>
      <c r="K3" s="380"/>
      <c r="L3" s="380"/>
      <c r="M3" s="380"/>
      <c r="N3" s="380"/>
      <c r="O3" s="380"/>
    </row>
    <row r="4" s="283" customFormat="true" ht="41.25" hidden="false" customHeight="true" outlineLevel="0" collapsed="false">
      <c r="A4" s="290" t="s">
        <v>170</v>
      </c>
      <c r="B4" s="381"/>
      <c r="C4" s="381"/>
      <c r="D4" s="381"/>
      <c r="E4" s="381"/>
      <c r="F4" s="381"/>
      <c r="G4" s="381"/>
      <c r="H4" s="381"/>
      <c r="I4" s="381"/>
      <c r="J4" s="381"/>
      <c r="K4" s="381"/>
      <c r="L4" s="381"/>
      <c r="M4" s="381"/>
      <c r="N4" s="381"/>
      <c r="O4" s="381"/>
      <c r="P4" s="287"/>
      <c r="Q4" s="287"/>
    </row>
    <row r="5" s="283" customFormat="true" ht="12.75" hidden="false" customHeight="true" outlineLevel="0" collapsed="false">
      <c r="A5" s="382" t="s">
        <v>171</v>
      </c>
      <c r="B5" s="383" t="s">
        <v>172</v>
      </c>
      <c r="C5" s="384" t="s">
        <v>173</v>
      </c>
      <c r="D5" s="385"/>
      <c r="E5" s="385"/>
      <c r="F5" s="385"/>
      <c r="G5" s="385"/>
      <c r="H5" s="385"/>
      <c r="I5" s="385"/>
      <c r="J5" s="385"/>
      <c r="K5" s="385"/>
      <c r="L5" s="385"/>
      <c r="M5" s="385"/>
      <c r="N5" s="385"/>
      <c r="O5" s="386"/>
      <c r="P5" s="287"/>
      <c r="Q5" s="287"/>
    </row>
    <row r="6" s="283" customFormat="true" ht="12.75" hidden="false" customHeight="true" outlineLevel="0" collapsed="false">
      <c r="A6" s="387"/>
      <c r="B6" s="387"/>
      <c r="C6" s="388" t="s">
        <v>95</v>
      </c>
      <c r="D6" s="388" t="s">
        <v>96</v>
      </c>
      <c r="E6" s="388" t="s">
        <v>174</v>
      </c>
      <c r="F6" s="388" t="s">
        <v>98</v>
      </c>
      <c r="G6" s="389" t="s">
        <v>99</v>
      </c>
      <c r="H6" s="389" t="s">
        <v>100</v>
      </c>
      <c r="I6" s="389" t="s">
        <v>101</v>
      </c>
      <c r="J6" s="389" t="s">
        <v>102</v>
      </c>
      <c r="K6" s="389" t="s">
        <v>91</v>
      </c>
      <c r="L6" s="389" t="s">
        <v>92</v>
      </c>
      <c r="M6" s="389" t="s">
        <v>93</v>
      </c>
      <c r="N6" s="389" t="s">
        <v>94</v>
      </c>
      <c r="O6" s="388" t="s">
        <v>90</v>
      </c>
      <c r="P6" s="287"/>
      <c r="Q6" s="287"/>
    </row>
    <row r="7" s="283" customFormat="true" ht="12.75" hidden="false" customHeight="true" outlineLevel="0" collapsed="false">
      <c r="A7" s="390" t="s">
        <v>175</v>
      </c>
      <c r="B7" s="391"/>
      <c r="C7" s="300" t="n">
        <v>28492876.32</v>
      </c>
      <c r="D7" s="300" t="n">
        <v>27828657.47</v>
      </c>
      <c r="E7" s="300" t="n">
        <v>28255686.57</v>
      </c>
      <c r="F7" s="300" t="n">
        <v>29766739.79</v>
      </c>
      <c r="G7" s="300" t="n">
        <v>29844222.79</v>
      </c>
      <c r="H7" s="300" t="n">
        <v>30148124.1</v>
      </c>
      <c r="I7" s="300" t="n">
        <v>30002295.21</v>
      </c>
      <c r="J7" s="300" t="n">
        <v>29858753.1</v>
      </c>
      <c r="K7" s="300" t="n">
        <v>30053253.37</v>
      </c>
      <c r="L7" s="300" t="n">
        <v>29832936.34</v>
      </c>
      <c r="M7" s="300" t="n">
        <v>30731115.94</v>
      </c>
      <c r="N7" s="300" t="n">
        <v>37458618.16</v>
      </c>
      <c r="O7" s="300" t="n">
        <f aca="false">SUM(C7:N7)</f>
        <v>362273279.16</v>
      </c>
      <c r="P7" s="301"/>
      <c r="Q7" s="302"/>
    </row>
    <row r="8" s="283" customFormat="true" ht="12.75" hidden="false" customHeight="true" outlineLevel="0" collapsed="false">
      <c r="A8" s="352" t="s">
        <v>176</v>
      </c>
      <c r="B8" s="353"/>
      <c r="C8" s="308" t="n">
        <v>22508070.8</v>
      </c>
      <c r="D8" s="308" t="n">
        <v>22260145.69</v>
      </c>
      <c r="E8" s="308" t="n">
        <v>22706200.84</v>
      </c>
      <c r="F8" s="308" t="n">
        <v>23867004.75</v>
      </c>
      <c r="G8" s="308" t="n">
        <v>23938390.32</v>
      </c>
      <c r="H8" s="308" t="n">
        <v>24220278.04</v>
      </c>
      <c r="I8" s="308" t="n">
        <v>24245218.08</v>
      </c>
      <c r="J8" s="308" t="n">
        <v>24241679.36</v>
      </c>
      <c r="K8" s="308" t="n">
        <v>24305263.42</v>
      </c>
      <c r="L8" s="308" t="n">
        <v>24301599.99</v>
      </c>
      <c r="M8" s="308" t="n">
        <v>24358388.96</v>
      </c>
      <c r="N8" s="308" t="n">
        <v>30009442.93</v>
      </c>
      <c r="O8" s="309" t="n">
        <f aca="false">SUM(C8:N8)</f>
        <v>290961683.18</v>
      </c>
      <c r="P8" s="306"/>
      <c r="Q8" s="287"/>
    </row>
    <row r="9" s="283" customFormat="true" ht="12.75" hidden="false" customHeight="true" outlineLevel="0" collapsed="false">
      <c r="A9" s="352" t="s">
        <v>177</v>
      </c>
      <c r="B9" s="353"/>
      <c r="C9" s="308" t="n">
        <v>0</v>
      </c>
      <c r="D9" s="308" t="n">
        <v>0</v>
      </c>
      <c r="E9" s="308" t="n">
        <v>0</v>
      </c>
      <c r="F9" s="308" t="n">
        <v>0</v>
      </c>
      <c r="G9" s="308" t="n">
        <v>0</v>
      </c>
      <c r="H9" s="308" t="n">
        <v>0</v>
      </c>
      <c r="I9" s="308" t="n">
        <v>0</v>
      </c>
      <c r="J9" s="308" t="n">
        <v>0</v>
      </c>
      <c r="K9" s="308" t="n">
        <v>0</v>
      </c>
      <c r="L9" s="308" t="n">
        <v>0</v>
      </c>
      <c r="M9" s="308" t="n">
        <v>0</v>
      </c>
      <c r="N9" s="308" t="n">
        <v>0</v>
      </c>
      <c r="O9" s="309" t="n">
        <f aca="false">SUM(C9:N9)</f>
        <v>0</v>
      </c>
      <c r="P9" s="306"/>
      <c r="Q9" s="287"/>
    </row>
    <row r="10" s="283" customFormat="true" ht="12.75" hidden="false" customHeight="true" outlineLevel="0" collapsed="false">
      <c r="A10" s="392" t="s">
        <v>178</v>
      </c>
      <c r="B10" s="392" t="s">
        <v>231</v>
      </c>
      <c r="C10" s="308" t="n">
        <v>0</v>
      </c>
      <c r="D10" s="308" t="n">
        <v>0</v>
      </c>
      <c r="E10" s="308" t="n">
        <v>0</v>
      </c>
      <c r="F10" s="308" t="n">
        <v>0</v>
      </c>
      <c r="G10" s="308" t="n">
        <v>0</v>
      </c>
      <c r="H10" s="308" t="n">
        <v>0</v>
      </c>
      <c r="I10" s="308" t="n">
        <v>0</v>
      </c>
      <c r="J10" s="308" t="n">
        <v>0</v>
      </c>
      <c r="K10" s="308" t="n">
        <v>0</v>
      </c>
      <c r="L10" s="308" t="n">
        <v>0</v>
      </c>
      <c r="M10" s="308" t="n">
        <v>0</v>
      </c>
      <c r="N10" s="308" t="n">
        <v>0</v>
      </c>
      <c r="O10" s="309" t="n">
        <f aca="false">SUM(C10:N10)</f>
        <v>0</v>
      </c>
      <c r="P10" s="306"/>
      <c r="Q10" s="287"/>
    </row>
    <row r="11" s="283" customFormat="true" ht="12.75" hidden="false" customHeight="true" outlineLevel="0" collapsed="false">
      <c r="A11" s="392" t="s">
        <v>178</v>
      </c>
      <c r="B11" s="392" t="s">
        <v>179</v>
      </c>
      <c r="C11" s="308" t="n">
        <v>0</v>
      </c>
      <c r="D11" s="308" t="n">
        <v>0</v>
      </c>
      <c r="E11" s="308" t="n">
        <v>0</v>
      </c>
      <c r="F11" s="308" t="n">
        <v>0</v>
      </c>
      <c r="G11" s="308" t="n">
        <v>0</v>
      </c>
      <c r="H11" s="308" t="n">
        <v>0</v>
      </c>
      <c r="I11" s="308" t="n">
        <v>0</v>
      </c>
      <c r="J11" s="308" t="n">
        <v>0</v>
      </c>
      <c r="K11" s="308" t="n">
        <v>0</v>
      </c>
      <c r="L11" s="308" t="n">
        <v>0</v>
      </c>
      <c r="M11" s="308" t="n">
        <v>0</v>
      </c>
      <c r="N11" s="308" t="n">
        <v>0</v>
      </c>
      <c r="O11" s="309" t="n">
        <f aca="false">SUM(C11:N11)</f>
        <v>0</v>
      </c>
      <c r="P11" s="306"/>
      <c r="Q11" s="287"/>
    </row>
    <row r="12" s="283" customFormat="true" ht="12.75" hidden="false" customHeight="true" outlineLevel="0" collapsed="false">
      <c r="A12" s="392" t="s">
        <v>178</v>
      </c>
      <c r="B12" s="392" t="s">
        <v>180</v>
      </c>
      <c r="C12" s="308" t="n">
        <v>0</v>
      </c>
      <c r="D12" s="308" t="n">
        <v>0</v>
      </c>
      <c r="E12" s="308" t="n">
        <v>0</v>
      </c>
      <c r="F12" s="308" t="n">
        <v>0</v>
      </c>
      <c r="G12" s="308" t="n">
        <v>0</v>
      </c>
      <c r="H12" s="308" t="n">
        <v>0</v>
      </c>
      <c r="I12" s="308" t="n">
        <v>0</v>
      </c>
      <c r="J12" s="308" t="n">
        <v>0</v>
      </c>
      <c r="K12" s="308" t="n">
        <v>0</v>
      </c>
      <c r="L12" s="308" t="n">
        <v>0</v>
      </c>
      <c r="M12" s="308" t="n">
        <v>0</v>
      </c>
      <c r="N12" s="308" t="n">
        <v>0</v>
      </c>
      <c r="O12" s="309" t="n">
        <f aca="false">SUM(C12:N12)</f>
        <v>0</v>
      </c>
      <c r="P12" s="306"/>
      <c r="Q12" s="287"/>
    </row>
    <row r="13" s="283" customFormat="true" ht="12.75" hidden="false" customHeight="true" outlineLevel="0" collapsed="false">
      <c r="A13" s="392" t="s">
        <v>178</v>
      </c>
      <c r="B13" s="392" t="s">
        <v>181</v>
      </c>
      <c r="C13" s="308" t="n">
        <v>0</v>
      </c>
      <c r="D13" s="308" t="n">
        <v>0</v>
      </c>
      <c r="E13" s="308" t="n">
        <v>0</v>
      </c>
      <c r="F13" s="308" t="n">
        <v>0</v>
      </c>
      <c r="G13" s="308" t="n">
        <v>0</v>
      </c>
      <c r="H13" s="308" t="n">
        <v>0</v>
      </c>
      <c r="I13" s="308" t="n">
        <v>0</v>
      </c>
      <c r="J13" s="308" t="n">
        <v>0</v>
      </c>
      <c r="K13" s="308" t="n">
        <v>0</v>
      </c>
      <c r="L13" s="308" t="n">
        <v>0</v>
      </c>
      <c r="M13" s="308" t="n">
        <v>0</v>
      </c>
      <c r="N13" s="308" t="n">
        <v>0</v>
      </c>
      <c r="O13" s="309" t="n">
        <f aca="false">SUM(C13:N13)</f>
        <v>0</v>
      </c>
      <c r="P13" s="306"/>
      <c r="Q13" s="287"/>
    </row>
    <row r="14" s="283" customFormat="true" ht="12.75" hidden="false" customHeight="true" outlineLevel="0" collapsed="false">
      <c r="A14" s="392" t="s">
        <v>178</v>
      </c>
      <c r="B14" s="392" t="s">
        <v>182</v>
      </c>
      <c r="C14" s="308" t="n">
        <v>0</v>
      </c>
      <c r="D14" s="308" t="n">
        <v>0</v>
      </c>
      <c r="E14" s="308" t="n">
        <v>0</v>
      </c>
      <c r="F14" s="308" t="n">
        <v>0</v>
      </c>
      <c r="G14" s="308" t="n">
        <v>0</v>
      </c>
      <c r="H14" s="308" t="n">
        <v>0</v>
      </c>
      <c r="I14" s="308" t="n">
        <v>0</v>
      </c>
      <c r="J14" s="308" t="n">
        <v>0</v>
      </c>
      <c r="K14" s="308" t="n">
        <v>0</v>
      </c>
      <c r="L14" s="308" t="n">
        <v>0</v>
      </c>
      <c r="M14" s="308" t="n">
        <v>0</v>
      </c>
      <c r="N14" s="308" t="n">
        <v>0</v>
      </c>
      <c r="O14" s="309" t="n">
        <f aca="false">SUM(C14:N14)</f>
        <v>0</v>
      </c>
      <c r="P14" s="306"/>
      <c r="Q14" s="287"/>
    </row>
    <row r="15" s="283" customFormat="true" ht="12.75" hidden="false" customHeight="true" outlineLevel="0" collapsed="false">
      <c r="A15" s="392" t="s">
        <v>222</v>
      </c>
      <c r="B15" s="392"/>
      <c r="C15" s="308" t="n">
        <v>21085126.85</v>
      </c>
      <c r="D15" s="308" t="n">
        <v>21157649.69</v>
      </c>
      <c r="E15" s="308" t="n">
        <v>21303666.88</v>
      </c>
      <c r="F15" s="308" t="n">
        <v>22498057.83</v>
      </c>
      <c r="G15" s="308" t="n">
        <v>22520346.54</v>
      </c>
      <c r="H15" s="308" t="n">
        <v>22432760.27</v>
      </c>
      <c r="I15" s="308" t="n">
        <v>22771677.42</v>
      </c>
      <c r="J15" s="308" t="n">
        <v>22770042.46</v>
      </c>
      <c r="K15" s="308" t="n">
        <v>18155078.35</v>
      </c>
      <c r="L15" s="308" t="n">
        <v>0</v>
      </c>
      <c r="M15" s="308" t="n">
        <v>0</v>
      </c>
      <c r="N15" s="308" t="n">
        <v>0</v>
      </c>
      <c r="O15" s="309" t="n">
        <f aca="false">SUM(C15:N15)</f>
        <v>194694406.29</v>
      </c>
      <c r="P15" s="306"/>
      <c r="Q15" s="287"/>
    </row>
    <row r="16" s="283" customFormat="true" ht="12.75" hidden="false" customHeight="true" outlineLevel="0" collapsed="false">
      <c r="A16" s="392" t="s">
        <v>232</v>
      </c>
      <c r="B16" s="392" t="s">
        <v>179</v>
      </c>
      <c r="C16" s="308" t="n">
        <v>17485638.11</v>
      </c>
      <c r="D16" s="308" t="n">
        <v>12049797.33</v>
      </c>
      <c r="E16" s="308" t="n">
        <v>12147592.35</v>
      </c>
      <c r="F16" s="308" t="n">
        <v>11690521.7</v>
      </c>
      <c r="G16" s="308" t="n">
        <v>2081941.02</v>
      </c>
      <c r="H16" s="308" t="n">
        <v>2296931.33</v>
      </c>
      <c r="I16" s="308" t="n">
        <v>12341711.19</v>
      </c>
      <c r="J16" s="308" t="n">
        <v>13743402.86</v>
      </c>
      <c r="K16" s="308" t="n">
        <v>11208124.68</v>
      </c>
      <c r="L16" s="308" t="n">
        <v>0</v>
      </c>
      <c r="M16" s="308" t="n">
        <v>0</v>
      </c>
      <c r="N16" s="308" t="n">
        <v>0</v>
      </c>
      <c r="O16" s="309" t="n">
        <f aca="false">SUM(C16:N16)</f>
        <v>95045660.57</v>
      </c>
      <c r="P16" s="306"/>
      <c r="Q16" s="287"/>
    </row>
    <row r="17" s="283" customFormat="true" ht="12.75" hidden="false" customHeight="true" outlineLevel="0" collapsed="false">
      <c r="A17" s="392" t="s">
        <v>232</v>
      </c>
      <c r="B17" s="392" t="s">
        <v>180</v>
      </c>
      <c r="C17" s="308" t="n">
        <v>3599488.74</v>
      </c>
      <c r="D17" s="308" t="n">
        <v>9107852.36</v>
      </c>
      <c r="E17" s="308" t="n">
        <v>9156074.53</v>
      </c>
      <c r="F17" s="308" t="n">
        <v>10807536.13</v>
      </c>
      <c r="G17" s="308" t="n">
        <v>9126164.53</v>
      </c>
      <c r="H17" s="308" t="n">
        <v>8938198.08</v>
      </c>
      <c r="I17" s="308" t="n">
        <v>10248601.75</v>
      </c>
      <c r="J17" s="308" t="n">
        <v>9026639.6</v>
      </c>
      <c r="K17" s="308" t="n">
        <v>6946953.67</v>
      </c>
      <c r="L17" s="308" t="n">
        <v>0</v>
      </c>
      <c r="M17" s="308" t="n">
        <v>0</v>
      </c>
      <c r="N17" s="308" t="n">
        <v>0</v>
      </c>
      <c r="O17" s="309" t="n">
        <f aca="false">SUM(C17:N17)</f>
        <v>76957509.39</v>
      </c>
      <c r="P17" s="306"/>
      <c r="Q17" s="287"/>
    </row>
    <row r="18" s="283" customFormat="true" ht="12.75" hidden="false" customHeight="true" outlineLevel="0" collapsed="false">
      <c r="A18" s="392" t="s">
        <v>232</v>
      </c>
      <c r="B18" s="392" t="s">
        <v>181</v>
      </c>
      <c r="C18" s="308" t="n">
        <v>0</v>
      </c>
      <c r="D18" s="308" t="n">
        <v>0</v>
      </c>
      <c r="E18" s="308" t="n">
        <v>0</v>
      </c>
      <c r="F18" s="308" t="n">
        <v>0</v>
      </c>
      <c r="G18" s="308" t="n">
        <v>0</v>
      </c>
      <c r="H18" s="308" t="n">
        <v>0</v>
      </c>
      <c r="I18" s="308" t="n">
        <v>0</v>
      </c>
      <c r="J18" s="308" t="n">
        <v>0</v>
      </c>
      <c r="K18" s="308" t="n">
        <v>0</v>
      </c>
      <c r="L18" s="308" t="n">
        <v>0</v>
      </c>
      <c r="M18" s="308" t="n">
        <v>0</v>
      </c>
      <c r="N18" s="308" t="n">
        <v>0</v>
      </c>
      <c r="O18" s="309" t="n">
        <f aca="false">SUM(C18:N18)</f>
        <v>0</v>
      </c>
      <c r="P18" s="306"/>
      <c r="Q18" s="287"/>
    </row>
    <row r="19" s="283" customFormat="true" ht="12.75" hidden="false" customHeight="true" outlineLevel="0" collapsed="false">
      <c r="A19" s="392" t="s">
        <v>232</v>
      </c>
      <c r="B19" s="392" t="s">
        <v>182</v>
      </c>
      <c r="C19" s="308" t="n">
        <v>0</v>
      </c>
      <c r="D19" s="308" t="n">
        <v>0</v>
      </c>
      <c r="E19" s="308" t="n">
        <v>0</v>
      </c>
      <c r="F19" s="308" t="n">
        <v>0</v>
      </c>
      <c r="G19" s="308" t="n">
        <v>11312240.99</v>
      </c>
      <c r="H19" s="308" t="n">
        <v>11197630.86</v>
      </c>
      <c r="I19" s="308" t="n">
        <v>181364.48</v>
      </c>
      <c r="J19" s="308" t="n">
        <v>0</v>
      </c>
      <c r="K19" s="308" t="n">
        <v>0</v>
      </c>
      <c r="L19" s="308" t="n">
        <v>0</v>
      </c>
      <c r="M19" s="308" t="n">
        <v>0</v>
      </c>
      <c r="N19" s="308" t="n">
        <v>0</v>
      </c>
      <c r="O19" s="309" t="n">
        <f aca="false">SUM(C19:N19)</f>
        <v>22691236.33</v>
      </c>
      <c r="P19" s="306"/>
      <c r="Q19" s="287"/>
    </row>
    <row r="20" s="283" customFormat="true" ht="12.75" hidden="false" customHeight="true" outlineLevel="0" collapsed="false">
      <c r="A20" s="392" t="s">
        <v>183</v>
      </c>
      <c r="B20" s="392"/>
      <c r="C20" s="308" t="n">
        <v>0</v>
      </c>
      <c r="D20" s="308" t="n">
        <v>0</v>
      </c>
      <c r="E20" s="308" t="n">
        <v>0</v>
      </c>
      <c r="F20" s="308" t="n">
        <v>0</v>
      </c>
      <c r="G20" s="308" t="n">
        <v>0</v>
      </c>
      <c r="H20" s="308" t="n">
        <v>0</v>
      </c>
      <c r="I20" s="308" t="n">
        <v>0</v>
      </c>
      <c r="J20" s="308" t="n">
        <v>0</v>
      </c>
      <c r="K20" s="308" t="n">
        <v>4700483.15</v>
      </c>
      <c r="L20" s="308" t="n">
        <v>22803239.91</v>
      </c>
      <c r="M20" s="308" t="n">
        <v>22947673.79</v>
      </c>
      <c r="N20" s="308" t="n">
        <v>22634053.07</v>
      </c>
      <c r="O20" s="309" t="n">
        <f aca="false">SUM(C20:N20)</f>
        <v>73085449.92</v>
      </c>
      <c r="P20" s="306"/>
      <c r="Q20" s="287"/>
    </row>
    <row r="21" s="283" customFormat="true" ht="12.75" hidden="false" customHeight="true" outlineLevel="0" collapsed="false">
      <c r="A21" s="352" t="s">
        <v>232</v>
      </c>
      <c r="B21" s="353" t="s">
        <v>179</v>
      </c>
      <c r="C21" s="308" t="n">
        <v>0</v>
      </c>
      <c r="D21" s="308" t="n">
        <v>0</v>
      </c>
      <c r="E21" s="308" t="n">
        <v>0</v>
      </c>
      <c r="F21" s="308" t="n">
        <v>0</v>
      </c>
      <c r="G21" s="308" t="n">
        <v>0</v>
      </c>
      <c r="H21" s="308" t="n">
        <v>0</v>
      </c>
      <c r="I21" s="308" t="n">
        <v>0</v>
      </c>
      <c r="J21" s="308" t="n">
        <v>0</v>
      </c>
      <c r="K21" s="308" t="n">
        <v>2122397.95</v>
      </c>
      <c r="L21" s="308" t="n">
        <v>12643664.12</v>
      </c>
      <c r="M21" s="308" t="n">
        <v>12795425.1</v>
      </c>
      <c r="N21" s="308" t="n">
        <v>9710342.66</v>
      </c>
      <c r="O21" s="309" t="n">
        <f aca="false">SUM(C21:N21)</f>
        <v>37271829.83</v>
      </c>
      <c r="P21" s="306"/>
      <c r="Q21" s="287"/>
    </row>
    <row r="22" s="283" customFormat="true" ht="12.75" hidden="false" customHeight="true" outlineLevel="0" collapsed="false">
      <c r="A22" s="352" t="s">
        <v>232</v>
      </c>
      <c r="B22" s="353" t="s">
        <v>180</v>
      </c>
      <c r="C22" s="308" t="n">
        <v>0</v>
      </c>
      <c r="D22" s="308" t="n">
        <v>0</v>
      </c>
      <c r="E22" s="308" t="n">
        <v>0</v>
      </c>
      <c r="F22" s="308" t="n">
        <v>0</v>
      </c>
      <c r="G22" s="308" t="n">
        <v>0</v>
      </c>
      <c r="H22" s="308" t="n">
        <v>0</v>
      </c>
      <c r="I22" s="308" t="n">
        <v>0</v>
      </c>
      <c r="J22" s="308" t="n">
        <v>0</v>
      </c>
      <c r="K22" s="308" t="n">
        <v>2578085.2</v>
      </c>
      <c r="L22" s="308" t="n">
        <v>10159575.79</v>
      </c>
      <c r="M22" s="308" t="n">
        <v>10152248.69</v>
      </c>
      <c r="N22" s="308" t="n">
        <v>12923710.41</v>
      </c>
      <c r="O22" s="309" t="n">
        <f aca="false">SUM(C22:N22)</f>
        <v>35813620.09</v>
      </c>
      <c r="P22" s="306"/>
      <c r="Q22" s="287"/>
    </row>
    <row r="23" s="283" customFormat="true" ht="12.75" hidden="false" customHeight="true" outlineLevel="0" collapsed="false">
      <c r="A23" s="352" t="s">
        <v>186</v>
      </c>
      <c r="B23" s="353"/>
      <c r="C23" s="308" t="n">
        <v>1422943.95</v>
      </c>
      <c r="D23" s="308" t="n">
        <v>1102496</v>
      </c>
      <c r="E23" s="308" t="n">
        <v>1402533.96</v>
      </c>
      <c r="F23" s="308" t="n">
        <v>1368946.92</v>
      </c>
      <c r="G23" s="308" t="n">
        <v>1418043.78</v>
      </c>
      <c r="H23" s="308" t="n">
        <v>1787517.77</v>
      </c>
      <c r="I23" s="308" t="n">
        <v>1473540.66</v>
      </c>
      <c r="J23" s="308" t="n">
        <v>1471636.9</v>
      </c>
      <c r="K23" s="308" t="n">
        <v>1449701.92</v>
      </c>
      <c r="L23" s="308" t="n">
        <v>1498360.08</v>
      </c>
      <c r="M23" s="308" t="n">
        <v>1410715.17</v>
      </c>
      <c r="N23" s="308" t="n">
        <v>7375389.86</v>
      </c>
      <c r="O23" s="309" t="n">
        <f aca="false">SUM(C23:N23)</f>
        <v>23181826.97</v>
      </c>
      <c r="P23" s="306"/>
      <c r="Q23" s="287"/>
    </row>
    <row r="24" s="283" customFormat="true" ht="12.75" hidden="false" customHeight="true" outlineLevel="0" collapsed="false">
      <c r="A24" s="392" t="s">
        <v>232</v>
      </c>
      <c r="B24" s="392" t="s">
        <v>179</v>
      </c>
      <c r="C24" s="308" t="n">
        <v>1416002.87</v>
      </c>
      <c r="D24" s="308" t="n">
        <v>1102496</v>
      </c>
      <c r="E24" s="308" t="n">
        <v>1402533.96</v>
      </c>
      <c r="F24" s="308" t="n">
        <v>1368946.92</v>
      </c>
      <c r="G24" s="308" t="n">
        <v>335765.94</v>
      </c>
      <c r="H24" s="308" t="n">
        <v>353682.69</v>
      </c>
      <c r="I24" s="308" t="n">
        <v>1473540.66</v>
      </c>
      <c r="J24" s="308" t="n">
        <v>1471636.9</v>
      </c>
      <c r="K24" s="308" t="n">
        <v>1449701.92</v>
      </c>
      <c r="L24" s="308" t="n">
        <v>1498360.08</v>
      </c>
      <c r="M24" s="308" t="n">
        <v>1410715.17</v>
      </c>
      <c r="N24" s="308" t="n">
        <v>5503459.68</v>
      </c>
      <c r="O24" s="309" t="n">
        <f aca="false">SUM(C24:N24)</f>
        <v>18786842.79</v>
      </c>
      <c r="P24" s="306"/>
      <c r="Q24" s="306"/>
    </row>
    <row r="25" s="283" customFormat="true" ht="12.75" hidden="false" customHeight="true" outlineLevel="0" collapsed="false">
      <c r="A25" s="392" t="s">
        <v>232</v>
      </c>
      <c r="B25" s="392" t="s">
        <v>180</v>
      </c>
      <c r="C25" s="308" t="n">
        <v>6941.08</v>
      </c>
      <c r="D25" s="308" t="n">
        <v>0</v>
      </c>
      <c r="E25" s="308" t="n">
        <v>0</v>
      </c>
      <c r="F25" s="308" t="n">
        <v>0</v>
      </c>
      <c r="G25" s="308" t="n">
        <v>0</v>
      </c>
      <c r="H25" s="308" t="n">
        <v>0</v>
      </c>
      <c r="I25" s="308" t="n">
        <v>0</v>
      </c>
      <c r="J25" s="308" t="n">
        <v>0</v>
      </c>
      <c r="K25" s="308" t="n">
        <v>0</v>
      </c>
      <c r="L25" s="308" t="n">
        <v>0</v>
      </c>
      <c r="M25" s="308" t="n">
        <v>0</v>
      </c>
      <c r="N25" s="308" t="n">
        <v>1871930.18</v>
      </c>
      <c r="O25" s="309" t="n">
        <f aca="false">SUM(C25:N25)</f>
        <v>1878871.26</v>
      </c>
      <c r="P25" s="306"/>
      <c r="Q25" s="287"/>
    </row>
    <row r="26" s="283" customFormat="true" ht="12.75" hidden="false" customHeight="true" outlineLevel="0" collapsed="false">
      <c r="A26" s="392" t="s">
        <v>232</v>
      </c>
      <c r="B26" s="392" t="s">
        <v>181</v>
      </c>
      <c r="C26" s="308" t="n">
        <v>0</v>
      </c>
      <c r="D26" s="308" t="n">
        <v>0</v>
      </c>
      <c r="E26" s="308" t="n">
        <v>0</v>
      </c>
      <c r="F26" s="308" t="n">
        <v>0</v>
      </c>
      <c r="G26" s="308" t="n">
        <v>0</v>
      </c>
      <c r="H26" s="308" t="n">
        <v>0</v>
      </c>
      <c r="I26" s="308" t="n">
        <v>0</v>
      </c>
      <c r="J26" s="308" t="n">
        <v>0</v>
      </c>
      <c r="K26" s="308" t="n">
        <v>0</v>
      </c>
      <c r="L26" s="308" t="n">
        <v>0</v>
      </c>
      <c r="M26" s="308" t="n">
        <v>0</v>
      </c>
      <c r="N26" s="308" t="n">
        <v>0</v>
      </c>
      <c r="O26" s="309" t="n">
        <f aca="false">SUM(C26:N26)</f>
        <v>0</v>
      </c>
      <c r="P26" s="306"/>
      <c r="Q26" s="306"/>
    </row>
    <row r="27" s="283" customFormat="true" ht="12.75" hidden="false" customHeight="true" outlineLevel="0" collapsed="false">
      <c r="A27" s="392" t="s">
        <v>232</v>
      </c>
      <c r="B27" s="392" t="s">
        <v>182</v>
      </c>
      <c r="C27" s="308" t="n">
        <v>0</v>
      </c>
      <c r="D27" s="308" t="n">
        <v>0</v>
      </c>
      <c r="E27" s="308" t="n">
        <v>0</v>
      </c>
      <c r="F27" s="308" t="n">
        <v>0</v>
      </c>
      <c r="G27" s="308" t="n">
        <v>1082277.84</v>
      </c>
      <c r="H27" s="308" t="n">
        <v>1433835.08</v>
      </c>
      <c r="I27" s="308" t="n">
        <v>0</v>
      </c>
      <c r="J27" s="308" t="n">
        <v>0</v>
      </c>
      <c r="K27" s="308" t="n">
        <v>0</v>
      </c>
      <c r="L27" s="308" t="n">
        <v>0</v>
      </c>
      <c r="M27" s="308" t="n">
        <v>0</v>
      </c>
      <c r="N27" s="308" t="n">
        <v>0</v>
      </c>
      <c r="O27" s="309" t="n">
        <f aca="false">SUM(C27:N27)</f>
        <v>2516112.92</v>
      </c>
      <c r="P27" s="306"/>
      <c r="Q27" s="287"/>
    </row>
    <row r="28" s="283" customFormat="true" ht="12.75" hidden="false" customHeight="true" outlineLevel="0" collapsed="false">
      <c r="A28" s="352" t="s">
        <v>187</v>
      </c>
      <c r="B28" s="353"/>
      <c r="C28" s="308" t="n">
        <v>5325145.84</v>
      </c>
      <c r="D28" s="308" t="n">
        <v>5095793.53</v>
      </c>
      <c r="E28" s="308" t="n">
        <v>5027449.05</v>
      </c>
      <c r="F28" s="308" t="n">
        <v>5354394.26</v>
      </c>
      <c r="G28" s="308" t="n">
        <v>5337808.68</v>
      </c>
      <c r="H28" s="308" t="n">
        <v>5400268.76</v>
      </c>
      <c r="I28" s="308" t="n">
        <v>5303499.93</v>
      </c>
      <c r="J28" s="308" t="n">
        <v>5103839.69</v>
      </c>
      <c r="K28" s="308" t="n">
        <v>5246756.49</v>
      </c>
      <c r="L28" s="308" t="n">
        <v>5043494.81</v>
      </c>
      <c r="M28" s="308" t="n">
        <v>5275804.14</v>
      </c>
      <c r="N28" s="308" t="n">
        <v>6352640.12</v>
      </c>
      <c r="O28" s="309" t="n">
        <f aca="false">SUM(C28:N28)</f>
        <v>63866895.3</v>
      </c>
      <c r="P28" s="306"/>
      <c r="Q28" s="287"/>
    </row>
    <row r="29" s="283" customFormat="true" ht="12.75" hidden="false" customHeight="true" outlineLevel="0" collapsed="false">
      <c r="A29" s="392" t="s">
        <v>177</v>
      </c>
      <c r="B29" s="392"/>
      <c r="C29" s="308" t="n">
        <v>0</v>
      </c>
      <c r="D29" s="308" t="n">
        <v>0</v>
      </c>
      <c r="E29" s="308" t="n">
        <v>0</v>
      </c>
      <c r="F29" s="308" t="n">
        <v>0</v>
      </c>
      <c r="G29" s="308" t="n">
        <v>0</v>
      </c>
      <c r="H29" s="308" t="n">
        <v>0</v>
      </c>
      <c r="I29" s="308" t="n">
        <v>0</v>
      </c>
      <c r="J29" s="308" t="n">
        <v>0</v>
      </c>
      <c r="K29" s="308" t="n">
        <v>0</v>
      </c>
      <c r="L29" s="308" t="n">
        <v>0</v>
      </c>
      <c r="M29" s="308" t="n">
        <v>0</v>
      </c>
      <c r="N29" s="308" t="n">
        <v>0</v>
      </c>
      <c r="O29" s="309" t="n">
        <f aca="false">SUM(C29:N29)</f>
        <v>0</v>
      </c>
      <c r="P29" s="306"/>
      <c r="Q29" s="306"/>
    </row>
    <row r="30" s="283" customFormat="true" ht="12.75" hidden="false" customHeight="true" outlineLevel="0" collapsed="false">
      <c r="A30" s="392" t="s">
        <v>178</v>
      </c>
      <c r="B30" s="392" t="s">
        <v>179</v>
      </c>
      <c r="C30" s="308" t="n">
        <v>0</v>
      </c>
      <c r="D30" s="308" t="n">
        <v>0</v>
      </c>
      <c r="E30" s="308" t="n">
        <v>0</v>
      </c>
      <c r="F30" s="308" t="n">
        <v>0</v>
      </c>
      <c r="G30" s="308" t="n">
        <v>0</v>
      </c>
      <c r="H30" s="308" t="n">
        <v>0</v>
      </c>
      <c r="I30" s="308" t="n">
        <v>0</v>
      </c>
      <c r="J30" s="308" t="n">
        <v>0</v>
      </c>
      <c r="K30" s="308" t="n">
        <v>0</v>
      </c>
      <c r="L30" s="308" t="n">
        <v>0</v>
      </c>
      <c r="M30" s="308" t="n">
        <v>0</v>
      </c>
      <c r="N30" s="308" t="n">
        <v>0</v>
      </c>
      <c r="O30" s="309" t="n">
        <f aca="false">SUM(C30:N30)</f>
        <v>0</v>
      </c>
      <c r="P30" s="306"/>
      <c r="Q30" s="287"/>
    </row>
    <row r="31" s="283" customFormat="true" ht="12.75" hidden="false" customHeight="true" outlineLevel="0" collapsed="false">
      <c r="A31" s="392" t="s">
        <v>178</v>
      </c>
      <c r="B31" s="392" t="s">
        <v>180</v>
      </c>
      <c r="C31" s="308" t="n">
        <v>0</v>
      </c>
      <c r="D31" s="308" t="n">
        <v>0</v>
      </c>
      <c r="E31" s="308" t="n">
        <v>0</v>
      </c>
      <c r="F31" s="308" t="n">
        <v>0</v>
      </c>
      <c r="G31" s="308" t="n">
        <v>0</v>
      </c>
      <c r="H31" s="308" t="n">
        <v>0</v>
      </c>
      <c r="I31" s="308" t="n">
        <v>0</v>
      </c>
      <c r="J31" s="308" t="n">
        <v>0</v>
      </c>
      <c r="K31" s="308" t="n">
        <v>0</v>
      </c>
      <c r="L31" s="308" t="n">
        <v>0</v>
      </c>
      <c r="M31" s="308" t="n">
        <v>0</v>
      </c>
      <c r="N31" s="308" t="n">
        <v>0</v>
      </c>
      <c r="O31" s="309" t="n">
        <f aca="false">SUM(C31:N31)</f>
        <v>0</v>
      </c>
      <c r="P31" s="306"/>
      <c r="Q31" s="287"/>
    </row>
    <row r="32" s="283" customFormat="true" ht="12.75" hidden="false" customHeight="true" outlineLevel="0" collapsed="false">
      <c r="A32" s="352" t="s">
        <v>223</v>
      </c>
      <c r="B32" s="353"/>
      <c r="C32" s="308" t="n">
        <v>4744824.6</v>
      </c>
      <c r="D32" s="308" t="n">
        <v>4692854.57</v>
      </c>
      <c r="E32" s="308" t="n">
        <v>4718998.14</v>
      </c>
      <c r="F32" s="308" t="n">
        <v>5017260.85</v>
      </c>
      <c r="G32" s="308" t="n">
        <v>4985505.63</v>
      </c>
      <c r="H32" s="308" t="n">
        <v>5096737.58</v>
      </c>
      <c r="I32" s="308" t="n">
        <v>4945894.73</v>
      </c>
      <c r="J32" s="308" t="n">
        <v>4870706.33</v>
      </c>
      <c r="K32" s="308" t="n">
        <v>4994768.76</v>
      </c>
      <c r="L32" s="308" t="n">
        <v>0</v>
      </c>
      <c r="M32" s="308" t="n">
        <v>0</v>
      </c>
      <c r="N32" s="308" t="n">
        <v>0</v>
      </c>
      <c r="O32" s="309" t="n">
        <f aca="false">SUM(C32:N32)</f>
        <v>44067551.19</v>
      </c>
      <c r="P32" s="306"/>
      <c r="Q32" s="287"/>
    </row>
    <row r="33" s="283" customFormat="true" ht="12.75" hidden="false" customHeight="true" outlineLevel="0" collapsed="false">
      <c r="A33" s="352" t="s">
        <v>232</v>
      </c>
      <c r="B33" s="353" t="s">
        <v>179</v>
      </c>
      <c r="C33" s="308" t="n">
        <v>4409431.3</v>
      </c>
      <c r="D33" s="308" t="n">
        <v>4359161.36</v>
      </c>
      <c r="E33" s="308" t="n">
        <v>4396477.67</v>
      </c>
      <c r="F33" s="308" t="n">
        <v>4654030.52</v>
      </c>
      <c r="G33" s="308" t="n">
        <v>4626526.6</v>
      </c>
      <c r="H33" s="308" t="n">
        <v>4736088.83</v>
      </c>
      <c r="I33" s="308" t="n">
        <v>4597186.8</v>
      </c>
      <c r="J33" s="308" t="n">
        <v>4527344.07</v>
      </c>
      <c r="K33" s="308" t="n">
        <v>4642797.27</v>
      </c>
      <c r="L33" s="308" t="n">
        <v>0</v>
      </c>
      <c r="M33" s="308" t="n">
        <v>0</v>
      </c>
      <c r="N33" s="308" t="n">
        <v>0</v>
      </c>
      <c r="O33" s="309" t="n">
        <f aca="false">SUM(C33:N33)</f>
        <v>40949044.42</v>
      </c>
      <c r="P33" s="306"/>
      <c r="Q33" s="287"/>
    </row>
    <row r="34" s="283" customFormat="true" ht="12.75" hidden="false" customHeight="true" outlineLevel="0" collapsed="false">
      <c r="A34" s="392" t="s">
        <v>232</v>
      </c>
      <c r="B34" s="392" t="s">
        <v>180</v>
      </c>
      <c r="C34" s="308" t="n">
        <v>335393.3</v>
      </c>
      <c r="D34" s="308" t="n">
        <v>333693.21</v>
      </c>
      <c r="E34" s="308" t="n">
        <v>322520.47</v>
      </c>
      <c r="F34" s="308" t="n">
        <v>363230.33</v>
      </c>
      <c r="G34" s="308" t="n">
        <v>358979.03</v>
      </c>
      <c r="H34" s="308" t="n">
        <v>360648.75</v>
      </c>
      <c r="I34" s="308" t="n">
        <v>348707.93</v>
      </c>
      <c r="J34" s="308" t="n">
        <v>343362.26</v>
      </c>
      <c r="K34" s="308" t="n">
        <v>351971.49</v>
      </c>
      <c r="L34" s="308" t="n">
        <v>0</v>
      </c>
      <c r="M34" s="308" t="n">
        <v>0</v>
      </c>
      <c r="N34" s="308" t="n">
        <v>0</v>
      </c>
      <c r="O34" s="309" t="n">
        <f aca="false">SUM(C34:N34)</f>
        <v>3118506.77</v>
      </c>
      <c r="P34" s="306"/>
      <c r="Q34" s="287"/>
    </row>
    <row r="35" s="283" customFormat="true" ht="12.75" hidden="false" customHeight="true" outlineLevel="0" collapsed="false">
      <c r="A35" s="392" t="s">
        <v>188</v>
      </c>
      <c r="B35" s="392"/>
      <c r="C35" s="308" t="n">
        <v>0</v>
      </c>
      <c r="D35" s="308" t="n">
        <v>0</v>
      </c>
      <c r="E35" s="308" t="n">
        <v>0</v>
      </c>
      <c r="F35" s="308" t="n">
        <v>0</v>
      </c>
      <c r="G35" s="308" t="n">
        <v>0</v>
      </c>
      <c r="H35" s="308" t="n">
        <v>0</v>
      </c>
      <c r="I35" s="308" t="n">
        <v>0</v>
      </c>
      <c r="J35" s="308" t="n">
        <v>0</v>
      </c>
      <c r="K35" s="308" t="n">
        <v>17845.06</v>
      </c>
      <c r="L35" s="308" t="n">
        <v>4766359.8</v>
      </c>
      <c r="M35" s="308" t="n">
        <v>5039333.2</v>
      </c>
      <c r="N35" s="308" t="n">
        <v>4970167.9</v>
      </c>
      <c r="O35" s="309" t="n">
        <f aca="false">SUM(C35:N35)</f>
        <v>14793705.96</v>
      </c>
      <c r="P35" s="306"/>
      <c r="Q35" s="287"/>
    </row>
    <row r="36" s="283" customFormat="true" ht="12.75" hidden="false" customHeight="true" outlineLevel="0" collapsed="false">
      <c r="A36" s="392" t="s">
        <v>232</v>
      </c>
      <c r="B36" s="392" t="s">
        <v>179</v>
      </c>
      <c r="C36" s="308" t="n">
        <v>0</v>
      </c>
      <c r="D36" s="308" t="n">
        <v>0</v>
      </c>
      <c r="E36" s="308" t="n">
        <v>0</v>
      </c>
      <c r="F36" s="308" t="n">
        <v>0</v>
      </c>
      <c r="G36" s="308" t="n">
        <v>0</v>
      </c>
      <c r="H36" s="308" t="n">
        <v>0</v>
      </c>
      <c r="I36" s="308" t="n">
        <v>0</v>
      </c>
      <c r="J36" s="308" t="n">
        <v>0</v>
      </c>
      <c r="K36" s="308" t="n">
        <v>17845.06</v>
      </c>
      <c r="L36" s="308" t="n">
        <v>4427619.07</v>
      </c>
      <c r="M36" s="308" t="n">
        <v>4683073.84</v>
      </c>
      <c r="N36" s="308" t="n">
        <v>4280740.75</v>
      </c>
      <c r="O36" s="309" t="n">
        <f aca="false">SUM(C36:N36)</f>
        <v>13409278.72</v>
      </c>
      <c r="P36" s="306"/>
      <c r="Q36" s="287"/>
    </row>
    <row r="37" s="283" customFormat="true" ht="12.75" hidden="false" customHeight="true" outlineLevel="0" collapsed="false">
      <c r="A37" s="392" t="s">
        <v>232</v>
      </c>
      <c r="B37" s="392" t="s">
        <v>180</v>
      </c>
      <c r="C37" s="308" t="n">
        <v>0</v>
      </c>
      <c r="D37" s="308" t="n">
        <v>0</v>
      </c>
      <c r="E37" s="308" t="n">
        <v>0</v>
      </c>
      <c r="F37" s="308" t="n">
        <v>0</v>
      </c>
      <c r="G37" s="308" t="n">
        <v>0</v>
      </c>
      <c r="H37" s="308" t="n">
        <v>0</v>
      </c>
      <c r="I37" s="308" t="n">
        <v>0</v>
      </c>
      <c r="J37" s="308" t="n">
        <v>0</v>
      </c>
      <c r="K37" s="308" t="n">
        <v>0</v>
      </c>
      <c r="L37" s="308" t="n">
        <v>338740.73</v>
      </c>
      <c r="M37" s="308" t="n">
        <v>356259.36</v>
      </c>
      <c r="N37" s="308" t="n">
        <v>689427.15</v>
      </c>
      <c r="O37" s="309" t="n">
        <f aca="false">SUM(C37:N37)</f>
        <v>1384427.24</v>
      </c>
      <c r="P37" s="306"/>
      <c r="Q37" s="287"/>
    </row>
    <row r="38" s="283" customFormat="true" ht="12.75" hidden="false" customHeight="true" outlineLevel="0" collapsed="false">
      <c r="A38" s="392" t="s">
        <v>189</v>
      </c>
      <c r="B38" s="392"/>
      <c r="C38" s="308" t="n">
        <v>580321.24</v>
      </c>
      <c r="D38" s="308" t="n">
        <v>402938.96</v>
      </c>
      <c r="E38" s="308" t="n">
        <v>308450.91</v>
      </c>
      <c r="F38" s="308" t="n">
        <v>337133.41</v>
      </c>
      <c r="G38" s="308" t="n">
        <v>352303.05</v>
      </c>
      <c r="H38" s="308" t="n">
        <v>303531.18</v>
      </c>
      <c r="I38" s="308" t="n">
        <v>357605.2</v>
      </c>
      <c r="J38" s="308" t="n">
        <v>233133.36</v>
      </c>
      <c r="K38" s="308" t="n">
        <v>234142.67</v>
      </c>
      <c r="L38" s="308" t="n">
        <v>277135.01</v>
      </c>
      <c r="M38" s="308" t="n">
        <v>236470.94</v>
      </c>
      <c r="N38" s="308" t="n">
        <v>1382472.22</v>
      </c>
      <c r="O38" s="309" t="n">
        <f aca="false">SUM(C38:N38)</f>
        <v>5005638.15</v>
      </c>
      <c r="P38" s="306"/>
      <c r="Q38" s="287"/>
    </row>
    <row r="39" s="283" customFormat="true" ht="12.75" hidden="false" customHeight="true" outlineLevel="0" collapsed="false">
      <c r="A39" s="392" t="s">
        <v>232</v>
      </c>
      <c r="B39" s="392" t="s">
        <v>179</v>
      </c>
      <c r="C39" s="308" t="n">
        <v>578196.67</v>
      </c>
      <c r="D39" s="308" t="n">
        <v>402938.96</v>
      </c>
      <c r="E39" s="308" t="n">
        <v>308450.91</v>
      </c>
      <c r="F39" s="308" t="n">
        <v>337133.41</v>
      </c>
      <c r="G39" s="308" t="n">
        <v>352303.05</v>
      </c>
      <c r="H39" s="308" t="n">
        <v>303531.18</v>
      </c>
      <c r="I39" s="308" t="n">
        <v>357605.2</v>
      </c>
      <c r="J39" s="308" t="n">
        <v>233133.36</v>
      </c>
      <c r="K39" s="308" t="n">
        <v>234142.67</v>
      </c>
      <c r="L39" s="308" t="n">
        <v>277135.01</v>
      </c>
      <c r="M39" s="308" t="n">
        <v>236470.94</v>
      </c>
      <c r="N39" s="308" t="n">
        <v>1382472.22</v>
      </c>
      <c r="O39" s="309" t="n">
        <f aca="false">SUM(C39:N39)</f>
        <v>5003513.58</v>
      </c>
      <c r="P39" s="306"/>
      <c r="Q39" s="287"/>
    </row>
    <row r="40" s="283" customFormat="true" ht="12.75" hidden="false" customHeight="true" outlineLevel="0" collapsed="false">
      <c r="A40" s="392" t="s">
        <v>232</v>
      </c>
      <c r="B40" s="392" t="s">
        <v>180</v>
      </c>
      <c r="C40" s="308" t="n">
        <v>2124.57</v>
      </c>
      <c r="D40" s="308" t="n">
        <v>0</v>
      </c>
      <c r="E40" s="308" t="n">
        <v>0</v>
      </c>
      <c r="F40" s="308" t="n">
        <v>0</v>
      </c>
      <c r="G40" s="308" t="n">
        <v>0</v>
      </c>
      <c r="H40" s="308" t="n">
        <v>0</v>
      </c>
      <c r="I40" s="308" t="n">
        <v>0</v>
      </c>
      <c r="J40" s="308" t="n">
        <v>0</v>
      </c>
      <c r="K40" s="308" t="n">
        <v>0</v>
      </c>
      <c r="L40" s="308" t="n">
        <v>0</v>
      </c>
      <c r="M40" s="308" t="n">
        <v>0</v>
      </c>
      <c r="N40" s="308" t="n">
        <v>0</v>
      </c>
      <c r="O40" s="309" t="n">
        <f aca="false">SUM(C40:N40)</f>
        <v>2124.57</v>
      </c>
      <c r="P40" s="306"/>
      <c r="Q40" s="287"/>
    </row>
    <row r="41" s="283" customFormat="true" ht="12.75" hidden="false" customHeight="true" outlineLevel="0" collapsed="false">
      <c r="A41" s="352" t="s">
        <v>190</v>
      </c>
      <c r="B41" s="353"/>
      <c r="C41" s="308" t="n">
        <v>659659.68</v>
      </c>
      <c r="D41" s="308" t="n">
        <v>472718.25</v>
      </c>
      <c r="E41" s="308" t="n">
        <v>522036.68</v>
      </c>
      <c r="F41" s="308" t="n">
        <v>545340.78</v>
      </c>
      <c r="G41" s="308" t="n">
        <v>568023.79</v>
      </c>
      <c r="H41" s="308" t="n">
        <v>527577.3</v>
      </c>
      <c r="I41" s="308" t="n">
        <v>453577.2</v>
      </c>
      <c r="J41" s="308" t="n">
        <v>513234.05</v>
      </c>
      <c r="K41" s="308" t="n">
        <v>501233.46</v>
      </c>
      <c r="L41" s="308" t="n">
        <v>487841.54</v>
      </c>
      <c r="M41" s="308" t="n">
        <v>1096922.84</v>
      </c>
      <c r="N41" s="308" t="n">
        <v>1096535.11</v>
      </c>
      <c r="O41" s="309" t="n">
        <f aca="false">SUM(C41:N41)</f>
        <v>7444700.68</v>
      </c>
      <c r="P41" s="306"/>
      <c r="Q41" s="306"/>
    </row>
    <row r="42" s="283" customFormat="true" ht="12.75" hidden="false" customHeight="true" outlineLevel="0" collapsed="false">
      <c r="A42" s="352" t="s">
        <v>191</v>
      </c>
      <c r="B42" s="353"/>
      <c r="C42" s="308" t="n">
        <v>306205.89</v>
      </c>
      <c r="D42" s="308" t="n">
        <v>261633.55</v>
      </c>
      <c r="E42" s="308" t="n">
        <v>397139.65</v>
      </c>
      <c r="F42" s="308" t="n">
        <v>440859.34</v>
      </c>
      <c r="G42" s="308" t="n">
        <v>461947.95</v>
      </c>
      <c r="H42" s="308" t="n">
        <v>402706.97</v>
      </c>
      <c r="I42" s="308" t="n">
        <v>351254.13</v>
      </c>
      <c r="J42" s="308" t="n">
        <v>440731.85</v>
      </c>
      <c r="K42" s="308" t="n">
        <v>423432.04</v>
      </c>
      <c r="L42" s="308" t="n">
        <v>408512.73</v>
      </c>
      <c r="M42" s="308" t="n">
        <v>921781.82</v>
      </c>
      <c r="N42" s="308" t="n">
        <v>867170</v>
      </c>
      <c r="O42" s="309" t="n">
        <f aca="false">SUM(C42:N42)</f>
        <v>5683375.92</v>
      </c>
      <c r="P42" s="306"/>
      <c r="Q42" s="306"/>
    </row>
    <row r="43" s="283" customFormat="true" ht="12.75" hidden="false" customHeight="true" outlineLevel="0" collapsed="false">
      <c r="A43" s="392" t="s">
        <v>232</v>
      </c>
      <c r="B43" s="392" t="s">
        <v>179</v>
      </c>
      <c r="C43" s="308" t="n">
        <v>306205.89</v>
      </c>
      <c r="D43" s="308" t="n">
        <v>261633.55</v>
      </c>
      <c r="E43" s="308" t="n">
        <v>250669.86</v>
      </c>
      <c r="F43" s="308" t="n">
        <v>342148.3</v>
      </c>
      <c r="G43" s="308" t="n">
        <v>335178.35</v>
      </c>
      <c r="H43" s="308" t="n">
        <v>331328.35</v>
      </c>
      <c r="I43" s="308" t="n">
        <v>351254.13</v>
      </c>
      <c r="J43" s="308" t="n">
        <v>426578.35</v>
      </c>
      <c r="K43" s="308" t="n">
        <v>423432.04</v>
      </c>
      <c r="L43" s="308" t="n">
        <v>408512.73</v>
      </c>
      <c r="M43" s="308" t="n">
        <v>921781.82</v>
      </c>
      <c r="N43" s="308" t="n">
        <v>867170</v>
      </c>
      <c r="O43" s="309" t="n">
        <f aca="false">SUM(C43:N43)</f>
        <v>5225893.37</v>
      </c>
      <c r="P43" s="306"/>
      <c r="Q43" s="287"/>
    </row>
    <row r="44" s="283" customFormat="true" ht="12.75" hidden="false" customHeight="true" outlineLevel="0" collapsed="false">
      <c r="A44" s="392" t="s">
        <v>232</v>
      </c>
      <c r="B44" s="392" t="s">
        <v>180</v>
      </c>
      <c r="C44" s="308" t="n">
        <v>0</v>
      </c>
      <c r="D44" s="308" t="n">
        <v>0</v>
      </c>
      <c r="E44" s="308" t="n">
        <v>146469.79</v>
      </c>
      <c r="F44" s="308" t="n">
        <v>98711.04</v>
      </c>
      <c r="G44" s="308" t="n">
        <v>0</v>
      </c>
      <c r="H44" s="308" t="n">
        <v>0</v>
      </c>
      <c r="I44" s="308" t="n">
        <v>0</v>
      </c>
      <c r="J44" s="308" t="n">
        <v>14153.5</v>
      </c>
      <c r="K44" s="308" t="n">
        <v>0</v>
      </c>
      <c r="L44" s="308" t="n">
        <v>0</v>
      </c>
      <c r="M44" s="308" t="n">
        <v>0</v>
      </c>
      <c r="N44" s="308" t="n">
        <v>0</v>
      </c>
      <c r="O44" s="309" t="n">
        <f aca="false">SUM(C44:N44)</f>
        <v>259334.33</v>
      </c>
      <c r="P44" s="306"/>
      <c r="Q44" s="306"/>
    </row>
    <row r="45" s="283" customFormat="true" ht="12.75" hidden="false" customHeight="true" outlineLevel="0" collapsed="false">
      <c r="A45" s="392" t="s">
        <v>233</v>
      </c>
      <c r="B45" s="392" t="s">
        <v>182</v>
      </c>
      <c r="C45" s="308" t="n">
        <v>0</v>
      </c>
      <c r="D45" s="308" t="n">
        <v>0</v>
      </c>
      <c r="E45" s="308" t="n">
        <v>0</v>
      </c>
      <c r="F45" s="308" t="n">
        <v>0</v>
      </c>
      <c r="G45" s="308" t="n">
        <v>126769.6</v>
      </c>
      <c r="H45" s="308" t="n">
        <v>71378.62</v>
      </c>
      <c r="I45" s="308" t="n">
        <v>0</v>
      </c>
      <c r="J45" s="308" t="n">
        <v>0</v>
      </c>
      <c r="K45" s="308" t="n">
        <v>0</v>
      </c>
      <c r="L45" s="308" t="n">
        <v>0</v>
      </c>
      <c r="M45" s="308" t="n">
        <v>0</v>
      </c>
      <c r="N45" s="308" t="n">
        <v>0</v>
      </c>
      <c r="O45" s="309" t="n">
        <f aca="false">SUM(C45:N45)</f>
        <v>198148.22</v>
      </c>
      <c r="P45" s="306"/>
      <c r="Q45" s="287"/>
    </row>
    <row r="46" s="283" customFormat="true" ht="12.75" hidden="false" customHeight="true" outlineLevel="0" collapsed="false">
      <c r="A46" s="352" t="s">
        <v>177</v>
      </c>
      <c r="B46" s="353"/>
      <c r="C46" s="308" t="n">
        <v>0</v>
      </c>
      <c r="D46" s="308" t="n">
        <v>0</v>
      </c>
      <c r="E46" s="308" t="n">
        <v>0</v>
      </c>
      <c r="F46" s="308" t="n">
        <v>0</v>
      </c>
      <c r="G46" s="308" t="n">
        <v>0</v>
      </c>
      <c r="H46" s="308" t="n">
        <v>0</v>
      </c>
      <c r="I46" s="308" t="n">
        <v>0</v>
      </c>
      <c r="J46" s="308" t="n">
        <v>0</v>
      </c>
      <c r="K46" s="308" t="n">
        <v>0</v>
      </c>
      <c r="L46" s="308" t="n">
        <v>0</v>
      </c>
      <c r="M46" s="308" t="n">
        <v>0</v>
      </c>
      <c r="N46" s="308" t="n">
        <v>0</v>
      </c>
      <c r="O46" s="309" t="n">
        <f aca="false">SUM(C46:N46)</f>
        <v>0</v>
      </c>
      <c r="P46" s="306"/>
      <c r="Q46" s="287"/>
    </row>
    <row r="47" s="283" customFormat="true" ht="12.75" hidden="false" customHeight="true" outlineLevel="0" collapsed="false">
      <c r="A47" s="392" t="s">
        <v>178</v>
      </c>
      <c r="B47" s="392" t="s">
        <v>179</v>
      </c>
      <c r="C47" s="308" t="n">
        <v>0</v>
      </c>
      <c r="D47" s="308" t="n">
        <v>0</v>
      </c>
      <c r="E47" s="308" t="n">
        <v>0</v>
      </c>
      <c r="F47" s="308" t="n">
        <v>0</v>
      </c>
      <c r="G47" s="308" t="n">
        <v>0</v>
      </c>
      <c r="H47" s="308" t="n">
        <v>0</v>
      </c>
      <c r="I47" s="308" t="n">
        <v>0</v>
      </c>
      <c r="J47" s="308" t="n">
        <v>0</v>
      </c>
      <c r="K47" s="308" t="n">
        <v>0</v>
      </c>
      <c r="L47" s="308" t="n">
        <v>0</v>
      </c>
      <c r="M47" s="308" t="n">
        <v>0</v>
      </c>
      <c r="N47" s="308" t="n">
        <v>0</v>
      </c>
      <c r="O47" s="309" t="n">
        <f aca="false">SUM(C47:N47)</f>
        <v>0</v>
      </c>
      <c r="P47" s="306"/>
      <c r="Q47" s="287"/>
    </row>
    <row r="48" s="283" customFormat="true" ht="12.75" hidden="false" customHeight="true" outlineLevel="0" collapsed="false">
      <c r="A48" s="392" t="s">
        <v>178</v>
      </c>
      <c r="B48" s="392" t="s">
        <v>180</v>
      </c>
      <c r="C48" s="308" t="n">
        <v>0</v>
      </c>
      <c r="D48" s="308" t="n">
        <v>0</v>
      </c>
      <c r="E48" s="308" t="n">
        <v>0</v>
      </c>
      <c r="F48" s="308" t="n">
        <v>0</v>
      </c>
      <c r="G48" s="308" t="n">
        <v>0</v>
      </c>
      <c r="H48" s="308" t="n">
        <v>0</v>
      </c>
      <c r="I48" s="308" t="n">
        <v>0</v>
      </c>
      <c r="J48" s="308" t="n">
        <v>0</v>
      </c>
      <c r="K48" s="308" t="n">
        <v>0</v>
      </c>
      <c r="L48" s="308" t="n">
        <v>0</v>
      </c>
      <c r="M48" s="308" t="n">
        <v>0</v>
      </c>
      <c r="N48" s="308" t="n">
        <v>0</v>
      </c>
      <c r="O48" s="309" t="n">
        <f aca="false">SUM(C48:N48)</f>
        <v>0</v>
      </c>
      <c r="P48" s="306"/>
      <c r="Q48" s="287"/>
    </row>
    <row r="49" s="283" customFormat="true" ht="12.75" hidden="false" customHeight="true" outlineLevel="0" collapsed="false">
      <c r="A49" s="392" t="s">
        <v>178</v>
      </c>
      <c r="B49" s="392" t="s">
        <v>182</v>
      </c>
      <c r="C49" s="308" t="n">
        <v>0</v>
      </c>
      <c r="D49" s="308" t="n">
        <v>0</v>
      </c>
      <c r="E49" s="308" t="n">
        <v>0</v>
      </c>
      <c r="F49" s="308" t="n">
        <v>0</v>
      </c>
      <c r="G49" s="308" t="n">
        <v>0</v>
      </c>
      <c r="H49" s="308" t="n">
        <v>0</v>
      </c>
      <c r="I49" s="308" t="n">
        <v>0</v>
      </c>
      <c r="J49" s="308" t="n">
        <v>0</v>
      </c>
      <c r="K49" s="308" t="n">
        <v>0</v>
      </c>
      <c r="L49" s="308" t="n">
        <v>0</v>
      </c>
      <c r="M49" s="308" t="n">
        <v>0</v>
      </c>
      <c r="N49" s="308" t="n">
        <v>0</v>
      </c>
      <c r="O49" s="309" t="n">
        <f aca="false">SUM(C49:N49)</f>
        <v>0</v>
      </c>
      <c r="P49" s="306"/>
      <c r="Q49" s="287"/>
    </row>
    <row r="50" s="283" customFormat="true" ht="12.75" hidden="false" customHeight="true" outlineLevel="0" collapsed="false">
      <c r="A50" s="392" t="s">
        <v>192</v>
      </c>
      <c r="B50" s="392"/>
      <c r="C50" s="308" t="n">
        <v>264590.66</v>
      </c>
      <c r="D50" s="308" t="n">
        <v>198150.87</v>
      </c>
      <c r="E50" s="308" t="n">
        <v>101001.72</v>
      </c>
      <c r="F50" s="308" t="n">
        <v>72366.9</v>
      </c>
      <c r="G50" s="308" t="n">
        <v>91092.08</v>
      </c>
      <c r="H50" s="308" t="n">
        <v>111165.85</v>
      </c>
      <c r="I50" s="308" t="n">
        <v>75743.01</v>
      </c>
      <c r="J50" s="308" t="n">
        <v>64818.26</v>
      </c>
      <c r="K50" s="308" t="n">
        <v>69005.01</v>
      </c>
      <c r="L50" s="308" t="n">
        <v>67434.28</v>
      </c>
      <c r="M50" s="308" t="n">
        <v>75780.29</v>
      </c>
      <c r="N50" s="308" t="n">
        <v>90358.94</v>
      </c>
      <c r="O50" s="309" t="n">
        <f aca="false">SUM(C50:N50)</f>
        <v>1281507.87</v>
      </c>
      <c r="P50" s="306"/>
      <c r="Q50" s="287"/>
    </row>
    <row r="51" s="283" customFormat="true" ht="12.75" hidden="false" customHeight="true" outlineLevel="0" collapsed="false">
      <c r="A51" s="352" t="s">
        <v>232</v>
      </c>
      <c r="B51" s="353" t="s">
        <v>179</v>
      </c>
      <c r="C51" s="308" t="n">
        <v>264590.66</v>
      </c>
      <c r="D51" s="308" t="n">
        <v>198150.87</v>
      </c>
      <c r="E51" s="308" t="n">
        <v>101001.72</v>
      </c>
      <c r="F51" s="308" t="n">
        <v>72366.9</v>
      </c>
      <c r="G51" s="308" t="n">
        <v>91092.08</v>
      </c>
      <c r="H51" s="308" t="n">
        <v>111165.85</v>
      </c>
      <c r="I51" s="308" t="n">
        <v>75743.01</v>
      </c>
      <c r="J51" s="308" t="n">
        <v>64818.26</v>
      </c>
      <c r="K51" s="308" t="n">
        <v>69005.01</v>
      </c>
      <c r="L51" s="308" t="n">
        <v>67434.28</v>
      </c>
      <c r="M51" s="308" t="n">
        <v>75780.29</v>
      </c>
      <c r="N51" s="308" t="n">
        <v>90358.94</v>
      </c>
      <c r="O51" s="309" t="n">
        <f aca="false">SUM(C51:N51)</f>
        <v>1281507.87</v>
      </c>
      <c r="P51" s="306"/>
      <c r="Q51" s="287"/>
    </row>
    <row r="52" s="283" customFormat="true" ht="12.75" hidden="false" customHeight="true" outlineLevel="0" collapsed="false">
      <c r="A52" s="352" t="s">
        <v>232</v>
      </c>
      <c r="B52" s="353" t="s">
        <v>180</v>
      </c>
      <c r="C52" s="308" t="n">
        <v>0</v>
      </c>
      <c r="D52" s="308" t="n">
        <v>0</v>
      </c>
      <c r="E52" s="308" t="n">
        <v>0</v>
      </c>
      <c r="F52" s="308" t="n">
        <v>0</v>
      </c>
      <c r="G52" s="308" t="n">
        <v>0</v>
      </c>
      <c r="H52" s="308" t="n">
        <v>0</v>
      </c>
      <c r="I52" s="308" t="n">
        <v>0</v>
      </c>
      <c r="J52" s="308" t="n">
        <v>0</v>
      </c>
      <c r="K52" s="308" t="n">
        <v>0</v>
      </c>
      <c r="L52" s="308" t="n">
        <v>0</v>
      </c>
      <c r="M52" s="308" t="n">
        <v>0</v>
      </c>
      <c r="N52" s="308" t="n">
        <v>0</v>
      </c>
      <c r="O52" s="309" t="n">
        <f aca="false">SUM(C52:N52)</f>
        <v>0</v>
      </c>
      <c r="P52" s="306"/>
      <c r="Q52" s="287"/>
    </row>
    <row r="53" s="283" customFormat="true" ht="12.75" hidden="false" customHeight="true" outlineLevel="0" collapsed="false">
      <c r="A53" s="393" t="s">
        <v>193</v>
      </c>
      <c r="B53" s="393"/>
      <c r="C53" s="394" t="n">
        <v>65892.41</v>
      </c>
      <c r="D53" s="394" t="n">
        <v>4653.47</v>
      </c>
      <c r="E53" s="394" t="n">
        <v>20122.87</v>
      </c>
      <c r="F53" s="394" t="n">
        <v>17339.83</v>
      </c>
      <c r="G53" s="394" t="n">
        <v>6595.87</v>
      </c>
      <c r="H53" s="325" t="n">
        <v>4133.22</v>
      </c>
      <c r="I53" s="325" t="n">
        <v>24197.41</v>
      </c>
      <c r="J53" s="393" t="n">
        <v>0</v>
      </c>
      <c r="K53" s="393" t="n">
        <v>1852.72</v>
      </c>
      <c r="L53" s="308" t="n">
        <v>6949.74</v>
      </c>
      <c r="M53" s="393" t="n">
        <v>86672.05</v>
      </c>
      <c r="N53" s="393" t="n">
        <v>131644.82</v>
      </c>
      <c r="O53" s="309" t="n">
        <f aca="false">SUM(C53:N53)</f>
        <v>370054.41</v>
      </c>
      <c r="P53" s="306"/>
      <c r="Q53" s="287"/>
    </row>
    <row r="54" s="283" customFormat="true" ht="12.75" hidden="false" customHeight="true" outlineLevel="0" collapsed="false">
      <c r="A54" s="392" t="s">
        <v>232</v>
      </c>
      <c r="B54" s="392" t="s">
        <v>179</v>
      </c>
      <c r="C54" s="308" t="n">
        <v>65892.41</v>
      </c>
      <c r="D54" s="308" t="n">
        <v>4653.47</v>
      </c>
      <c r="E54" s="308" t="n">
        <v>0</v>
      </c>
      <c r="F54" s="308" t="n">
        <v>1603.05</v>
      </c>
      <c r="G54" s="308" t="n">
        <v>0</v>
      </c>
      <c r="H54" s="308" t="n">
        <v>0</v>
      </c>
      <c r="I54" s="308" t="n">
        <v>24197.41</v>
      </c>
      <c r="J54" s="308" t="n">
        <v>0</v>
      </c>
      <c r="K54" s="308" t="n">
        <v>1852.72</v>
      </c>
      <c r="L54" s="308" t="n">
        <v>6949.74</v>
      </c>
      <c r="M54" s="308" t="n">
        <v>86672.05</v>
      </c>
      <c r="N54" s="308" t="n">
        <v>131644.82</v>
      </c>
      <c r="O54" s="309" t="n">
        <f aca="false">SUM(C54:N54)</f>
        <v>323465.67</v>
      </c>
      <c r="P54" s="306"/>
      <c r="Q54" s="287"/>
    </row>
    <row r="55" s="283" customFormat="true" ht="12.75" hidden="false" customHeight="true" outlineLevel="0" collapsed="false">
      <c r="A55" s="392" t="s">
        <v>232</v>
      </c>
      <c r="B55" s="392" t="s">
        <v>180</v>
      </c>
      <c r="C55" s="308" t="n">
        <v>0</v>
      </c>
      <c r="D55" s="308" t="n">
        <v>0</v>
      </c>
      <c r="E55" s="308" t="n">
        <v>20122.87</v>
      </c>
      <c r="F55" s="308" t="n">
        <v>15736.78</v>
      </c>
      <c r="G55" s="308" t="n">
        <v>0</v>
      </c>
      <c r="H55" s="308" t="n">
        <v>0</v>
      </c>
      <c r="I55" s="308" t="n">
        <v>0</v>
      </c>
      <c r="J55" s="308" t="n">
        <v>0</v>
      </c>
      <c r="K55" s="308" t="n">
        <v>0</v>
      </c>
      <c r="L55" s="308" t="n">
        <v>0</v>
      </c>
      <c r="M55" s="308" t="n">
        <v>0</v>
      </c>
      <c r="N55" s="308" t="n">
        <v>0</v>
      </c>
      <c r="O55" s="309" t="n">
        <f aca="false">SUM(C55:N55)</f>
        <v>35859.65</v>
      </c>
      <c r="P55" s="306"/>
      <c r="Q55" s="287"/>
    </row>
    <row r="56" s="283" customFormat="true" ht="12.75" hidden="false" customHeight="true" outlineLevel="0" collapsed="false">
      <c r="A56" s="352" t="s">
        <v>233</v>
      </c>
      <c r="B56" s="353" t="s">
        <v>182</v>
      </c>
      <c r="C56" s="308" t="n">
        <v>0</v>
      </c>
      <c r="D56" s="308" t="n">
        <v>0</v>
      </c>
      <c r="E56" s="308" t="n">
        <v>0</v>
      </c>
      <c r="F56" s="308" t="n">
        <v>0</v>
      </c>
      <c r="G56" s="308" t="n">
        <v>6595.87</v>
      </c>
      <c r="H56" s="308" t="n">
        <v>4133.22</v>
      </c>
      <c r="I56" s="308" t="n">
        <v>0</v>
      </c>
      <c r="J56" s="308" t="n">
        <v>0</v>
      </c>
      <c r="K56" s="308" t="n">
        <v>0</v>
      </c>
      <c r="L56" s="308" t="n">
        <v>0</v>
      </c>
      <c r="M56" s="308" t="n">
        <v>0</v>
      </c>
      <c r="N56" s="308" t="n">
        <v>0</v>
      </c>
      <c r="O56" s="309" t="n">
        <f aca="false">SUM(C56:N56)</f>
        <v>10729.09</v>
      </c>
      <c r="P56" s="306"/>
      <c r="Q56" s="287"/>
    </row>
    <row r="57" s="283" customFormat="true" ht="12.75" hidden="false" customHeight="true" outlineLevel="0" collapsed="false">
      <c r="A57" s="392" t="s">
        <v>194</v>
      </c>
      <c r="B57" s="392"/>
      <c r="C57" s="308" t="n">
        <v>22970.72</v>
      </c>
      <c r="D57" s="308" t="n">
        <v>8280.36</v>
      </c>
      <c r="E57" s="308" t="n">
        <v>3772.44</v>
      </c>
      <c r="F57" s="308" t="n">
        <v>14774.71</v>
      </c>
      <c r="G57" s="308" t="n">
        <v>8387.89</v>
      </c>
      <c r="H57" s="308" t="n">
        <v>9571.26</v>
      </c>
      <c r="I57" s="308" t="n">
        <v>2382.65</v>
      </c>
      <c r="J57" s="308" t="n">
        <v>7683.94</v>
      </c>
      <c r="K57" s="308" t="n">
        <v>6943.69</v>
      </c>
      <c r="L57" s="308" t="n">
        <v>4944.79</v>
      </c>
      <c r="M57" s="308" t="n">
        <v>12688.68</v>
      </c>
      <c r="N57" s="308" t="n">
        <v>7361.35</v>
      </c>
      <c r="O57" s="309" t="n">
        <f aca="false">SUM(C57:N57)</f>
        <v>109762.48</v>
      </c>
      <c r="P57" s="306"/>
      <c r="Q57" s="287"/>
    </row>
    <row r="58" s="283" customFormat="true" ht="12.75" hidden="false" customHeight="true" outlineLevel="0" collapsed="false">
      <c r="A58" s="392" t="s">
        <v>232</v>
      </c>
      <c r="B58" s="392" t="s">
        <v>179</v>
      </c>
      <c r="C58" s="308" t="n">
        <v>22970.72</v>
      </c>
      <c r="D58" s="308" t="n">
        <v>8280.36</v>
      </c>
      <c r="E58" s="308" t="n">
        <v>3772.44</v>
      </c>
      <c r="F58" s="308" t="n">
        <v>14774.71</v>
      </c>
      <c r="G58" s="308" t="n">
        <v>8387.89</v>
      </c>
      <c r="H58" s="308" t="n">
        <v>9571.26</v>
      </c>
      <c r="I58" s="308" t="n">
        <v>2382.65</v>
      </c>
      <c r="J58" s="308" t="n">
        <v>7683.94</v>
      </c>
      <c r="K58" s="308" t="n">
        <v>6943.69</v>
      </c>
      <c r="L58" s="308" t="n">
        <v>4944.79</v>
      </c>
      <c r="M58" s="308" t="n">
        <v>12688.68</v>
      </c>
      <c r="N58" s="308" t="n">
        <v>7361.35</v>
      </c>
      <c r="O58" s="309" t="n">
        <f aca="false">SUM(C58:N58)</f>
        <v>109762.48</v>
      </c>
      <c r="P58" s="306"/>
      <c r="Q58" s="287"/>
    </row>
    <row r="59" s="283" customFormat="true" ht="12.75" hidden="false" customHeight="true" outlineLevel="0" collapsed="false">
      <c r="A59" s="392" t="s">
        <v>232</v>
      </c>
      <c r="B59" s="392" t="s">
        <v>180</v>
      </c>
      <c r="C59" s="308" t="n">
        <v>0</v>
      </c>
      <c r="D59" s="308" t="n">
        <v>0</v>
      </c>
      <c r="E59" s="308" t="n">
        <v>0</v>
      </c>
      <c r="F59" s="308" t="n">
        <v>0</v>
      </c>
      <c r="G59" s="308" t="n">
        <v>0</v>
      </c>
      <c r="H59" s="308" t="n">
        <v>0</v>
      </c>
      <c r="I59" s="308" t="n">
        <v>0</v>
      </c>
      <c r="J59" s="308" t="n">
        <v>0</v>
      </c>
      <c r="K59" s="308" t="n">
        <v>0</v>
      </c>
      <c r="L59" s="308" t="n">
        <v>0</v>
      </c>
      <c r="M59" s="308" t="n">
        <v>0</v>
      </c>
      <c r="N59" s="308" t="n">
        <v>0</v>
      </c>
      <c r="O59" s="309" t="n">
        <f aca="false">SUM(C59:N59)</f>
        <v>0</v>
      </c>
      <c r="P59" s="306"/>
      <c r="Q59" s="287"/>
    </row>
    <row r="60" s="283" customFormat="true" ht="12.75" hidden="false" customHeight="true" outlineLevel="0" collapsed="false">
      <c r="A60" s="345" t="s">
        <v>195</v>
      </c>
      <c r="B60" s="345"/>
      <c r="C60" s="395" t="n">
        <v>755989.17</v>
      </c>
      <c r="D60" s="395" t="n">
        <v>702731.52</v>
      </c>
      <c r="E60" s="395" t="n">
        <v>764966.76</v>
      </c>
      <c r="F60" s="395" t="n">
        <v>756448.1</v>
      </c>
      <c r="G60" s="395" t="n">
        <v>764386.35</v>
      </c>
      <c r="H60" s="395" t="n">
        <v>731373.06</v>
      </c>
      <c r="I60" s="395" t="n">
        <v>787444.33</v>
      </c>
      <c r="J60" s="395" t="n">
        <v>722824.19</v>
      </c>
      <c r="K60" s="395" t="n">
        <v>740426.69</v>
      </c>
      <c r="L60" s="395" t="n">
        <v>680582.21</v>
      </c>
      <c r="M60" s="345" t="n">
        <v>687270.29</v>
      </c>
      <c r="N60" s="345" t="n">
        <v>767018.39</v>
      </c>
      <c r="O60" s="347" t="n">
        <f aca="false">SUM(C60:N60)</f>
        <v>8861461.06</v>
      </c>
      <c r="P60" s="306"/>
      <c r="Q60" s="287"/>
    </row>
    <row r="61" s="283" customFormat="true" ht="12.75" hidden="false" customHeight="true" outlineLevel="0" collapsed="false">
      <c r="A61" s="392" t="s">
        <v>176</v>
      </c>
      <c r="B61" s="392"/>
      <c r="C61" s="308" t="n">
        <v>431949.85</v>
      </c>
      <c r="D61" s="308" t="n">
        <v>402914.52</v>
      </c>
      <c r="E61" s="308" t="n">
        <v>446833.14</v>
      </c>
      <c r="F61" s="308" t="n">
        <v>426403.21</v>
      </c>
      <c r="G61" s="308" t="n">
        <v>464503.95</v>
      </c>
      <c r="H61" s="308" t="n">
        <v>392178.6</v>
      </c>
      <c r="I61" s="308" t="n">
        <v>473880.81</v>
      </c>
      <c r="J61" s="308" t="n">
        <v>410621.23</v>
      </c>
      <c r="K61" s="308" t="n">
        <v>432262.57</v>
      </c>
      <c r="L61" s="308" t="n">
        <v>390006.83</v>
      </c>
      <c r="M61" s="308" t="n">
        <v>389336.54</v>
      </c>
      <c r="N61" s="308" t="n">
        <v>414106.06</v>
      </c>
      <c r="O61" s="309" t="n">
        <f aca="false">SUM(C61:N61)</f>
        <v>5074997.31</v>
      </c>
      <c r="P61" s="306"/>
      <c r="Q61" s="287"/>
    </row>
    <row r="62" s="283" customFormat="true" ht="12.75" hidden="false" customHeight="true" outlineLevel="0" collapsed="false">
      <c r="A62" s="392" t="s">
        <v>177</v>
      </c>
      <c r="B62" s="392"/>
      <c r="C62" s="308" t="n">
        <v>0</v>
      </c>
      <c r="D62" s="308" t="n">
        <v>0</v>
      </c>
      <c r="E62" s="308" t="n">
        <v>0</v>
      </c>
      <c r="F62" s="308" t="n">
        <v>0</v>
      </c>
      <c r="G62" s="308" t="n">
        <v>0</v>
      </c>
      <c r="H62" s="308" t="n">
        <v>0</v>
      </c>
      <c r="I62" s="308" t="n">
        <v>0</v>
      </c>
      <c r="J62" s="308" t="n">
        <v>0</v>
      </c>
      <c r="K62" s="308" t="n">
        <v>0</v>
      </c>
      <c r="L62" s="308" t="n">
        <v>0</v>
      </c>
      <c r="M62" s="308" t="n">
        <v>0</v>
      </c>
      <c r="N62" s="308" t="n">
        <v>0</v>
      </c>
      <c r="O62" s="309" t="n">
        <f aca="false">SUM(C62:N62)</f>
        <v>0</v>
      </c>
      <c r="P62" s="306"/>
      <c r="Q62" s="287"/>
    </row>
    <row r="63" s="283" customFormat="true" ht="12.75" hidden="false" customHeight="true" outlineLevel="0" collapsed="false">
      <c r="A63" s="352" t="s">
        <v>178</v>
      </c>
      <c r="B63" s="353" t="s">
        <v>179</v>
      </c>
      <c r="C63" s="308" t="n">
        <v>0</v>
      </c>
      <c r="D63" s="308" t="n">
        <v>0</v>
      </c>
      <c r="E63" s="308" t="n">
        <v>0</v>
      </c>
      <c r="F63" s="308" t="n">
        <v>0</v>
      </c>
      <c r="G63" s="308" t="n">
        <v>0</v>
      </c>
      <c r="H63" s="308" t="n">
        <v>0</v>
      </c>
      <c r="I63" s="308" t="n">
        <v>0</v>
      </c>
      <c r="J63" s="308" t="n">
        <v>0</v>
      </c>
      <c r="K63" s="308" t="n">
        <v>0</v>
      </c>
      <c r="L63" s="308" t="n">
        <v>0</v>
      </c>
      <c r="M63" s="308" t="n">
        <v>0</v>
      </c>
      <c r="N63" s="308" t="n">
        <v>0</v>
      </c>
      <c r="O63" s="309" t="n">
        <f aca="false">SUM(C63:N63)</f>
        <v>0</v>
      </c>
      <c r="P63" s="306"/>
      <c r="Q63" s="287"/>
    </row>
    <row r="64" s="283" customFormat="true" ht="12.75" hidden="false" customHeight="true" outlineLevel="0" collapsed="false">
      <c r="A64" s="392" t="s">
        <v>178</v>
      </c>
      <c r="B64" s="392" t="s">
        <v>180</v>
      </c>
      <c r="C64" s="308" t="n">
        <v>0</v>
      </c>
      <c r="D64" s="308" t="n">
        <v>0</v>
      </c>
      <c r="E64" s="308" t="n">
        <v>0</v>
      </c>
      <c r="F64" s="308" t="n">
        <v>0</v>
      </c>
      <c r="G64" s="308" t="n">
        <v>0</v>
      </c>
      <c r="H64" s="308" t="n">
        <v>0</v>
      </c>
      <c r="I64" s="308" t="n">
        <v>0</v>
      </c>
      <c r="J64" s="308" t="n">
        <v>0</v>
      </c>
      <c r="K64" s="308" t="n">
        <v>0</v>
      </c>
      <c r="L64" s="308" t="n">
        <v>0</v>
      </c>
      <c r="M64" s="308" t="n">
        <v>0</v>
      </c>
      <c r="N64" s="308" t="n">
        <v>0</v>
      </c>
      <c r="O64" s="309" t="n">
        <f aca="false">SUM(C64:N64)</f>
        <v>0</v>
      </c>
      <c r="P64" s="306"/>
      <c r="Q64" s="287"/>
    </row>
    <row r="65" s="283" customFormat="true" ht="12.75" hidden="false" customHeight="true" outlineLevel="0" collapsed="false">
      <c r="A65" s="392" t="s">
        <v>222</v>
      </c>
      <c r="B65" s="392"/>
      <c r="C65" s="308" t="n">
        <v>392718.42</v>
      </c>
      <c r="D65" s="308" t="n">
        <v>370610.4</v>
      </c>
      <c r="E65" s="308" t="n">
        <v>403986.87</v>
      </c>
      <c r="F65" s="308" t="n">
        <v>405405.57</v>
      </c>
      <c r="G65" s="308" t="n">
        <v>414758.33</v>
      </c>
      <c r="H65" s="308" t="n">
        <v>379960.46</v>
      </c>
      <c r="I65" s="308" t="n">
        <v>399241.86</v>
      </c>
      <c r="J65" s="308" t="n">
        <v>380746.52</v>
      </c>
      <c r="K65" s="308" t="n">
        <v>399535.66</v>
      </c>
      <c r="L65" s="308" t="n">
        <v>0</v>
      </c>
      <c r="M65" s="308" t="n">
        <v>0</v>
      </c>
      <c r="N65" s="308" t="n">
        <v>0</v>
      </c>
      <c r="O65" s="309" t="n">
        <f aca="false">SUM(C65:N65)</f>
        <v>3546964.09</v>
      </c>
      <c r="P65" s="306"/>
      <c r="Q65" s="287"/>
    </row>
    <row r="66" s="283" customFormat="true" ht="12.75" hidden="false" customHeight="true" outlineLevel="0" collapsed="false">
      <c r="A66" s="392" t="s">
        <v>232</v>
      </c>
      <c r="B66" s="392" t="s">
        <v>179</v>
      </c>
      <c r="C66" s="308" t="n">
        <v>391519.93</v>
      </c>
      <c r="D66" s="308" t="n">
        <v>365814.6</v>
      </c>
      <c r="E66" s="308" t="n">
        <v>403839.43</v>
      </c>
      <c r="F66" s="308" t="n">
        <v>405093.1</v>
      </c>
      <c r="G66" s="308" t="n">
        <v>413592.1</v>
      </c>
      <c r="H66" s="308" t="n">
        <v>379637.45</v>
      </c>
      <c r="I66" s="308" t="n">
        <v>398929.39</v>
      </c>
      <c r="J66" s="308" t="n">
        <v>380434.05</v>
      </c>
      <c r="K66" s="308" t="n">
        <v>399223.19</v>
      </c>
      <c r="L66" s="308" t="n">
        <v>0</v>
      </c>
      <c r="M66" s="308" t="n">
        <v>0</v>
      </c>
      <c r="N66" s="308" t="n">
        <v>0</v>
      </c>
      <c r="O66" s="309" t="n">
        <f aca="false">SUM(C66:N66)</f>
        <v>3538083.24</v>
      </c>
      <c r="P66" s="306"/>
      <c r="Q66" s="287"/>
    </row>
    <row r="67" s="283" customFormat="true" ht="12.75" hidden="false" customHeight="true" outlineLevel="0" collapsed="false">
      <c r="A67" s="352" t="s">
        <v>232</v>
      </c>
      <c r="B67" s="353" t="s">
        <v>180</v>
      </c>
      <c r="C67" s="308" t="n">
        <v>1198.49</v>
      </c>
      <c r="D67" s="308" t="n">
        <v>4795.8</v>
      </c>
      <c r="E67" s="308" t="n">
        <v>147.44</v>
      </c>
      <c r="F67" s="308" t="n">
        <v>312.47</v>
      </c>
      <c r="G67" s="308" t="n">
        <v>1166.23</v>
      </c>
      <c r="H67" s="308" t="n">
        <v>323.01</v>
      </c>
      <c r="I67" s="308" t="n">
        <v>312.47</v>
      </c>
      <c r="J67" s="308" t="n">
        <v>312.47</v>
      </c>
      <c r="K67" s="308" t="n">
        <v>312.47</v>
      </c>
      <c r="L67" s="308" t="n">
        <v>0</v>
      </c>
      <c r="M67" s="308" t="n">
        <v>0</v>
      </c>
      <c r="N67" s="308" t="n">
        <v>0</v>
      </c>
      <c r="O67" s="309" t="n">
        <f aca="false">SUM(C67:N67)</f>
        <v>8880.85</v>
      </c>
      <c r="P67" s="306"/>
      <c r="Q67" s="287"/>
    </row>
    <row r="68" s="283" customFormat="true" ht="12.75" hidden="false" customHeight="true" outlineLevel="0" collapsed="false">
      <c r="A68" s="392" t="s">
        <v>183</v>
      </c>
      <c r="B68" s="392"/>
      <c r="C68" s="308" t="n">
        <v>0</v>
      </c>
      <c r="D68" s="308" t="n">
        <v>0</v>
      </c>
      <c r="E68" s="308" t="n">
        <v>0</v>
      </c>
      <c r="F68" s="308" t="n">
        <v>0</v>
      </c>
      <c r="G68" s="308" t="n">
        <v>0</v>
      </c>
      <c r="H68" s="308" t="n">
        <v>0</v>
      </c>
      <c r="I68" s="308" t="n">
        <v>0</v>
      </c>
      <c r="J68" s="308" t="n">
        <v>0</v>
      </c>
      <c r="K68" s="308" t="n">
        <v>0</v>
      </c>
      <c r="L68" s="308" t="n">
        <v>356993.89</v>
      </c>
      <c r="M68" s="308" t="n">
        <v>389168.49</v>
      </c>
      <c r="N68" s="308" t="n">
        <v>375246.63</v>
      </c>
      <c r="O68" s="309" t="n">
        <f aca="false">SUM(C68:N68)</f>
        <v>1121409.01</v>
      </c>
      <c r="P68" s="306"/>
      <c r="Q68" s="287"/>
    </row>
    <row r="69" s="283" customFormat="true" ht="12.75" hidden="false" customHeight="true" outlineLevel="0" collapsed="false">
      <c r="A69" s="392" t="s">
        <v>232</v>
      </c>
      <c r="B69" s="392" t="s">
        <v>179</v>
      </c>
      <c r="C69" s="308" t="n">
        <v>0</v>
      </c>
      <c r="D69" s="308" t="n">
        <v>0</v>
      </c>
      <c r="E69" s="308" t="n">
        <v>0</v>
      </c>
      <c r="F69" s="308" t="n">
        <v>0</v>
      </c>
      <c r="G69" s="308" t="n">
        <v>0</v>
      </c>
      <c r="H69" s="308" t="n">
        <v>0</v>
      </c>
      <c r="I69" s="308" t="n">
        <v>0</v>
      </c>
      <c r="J69" s="308" t="n">
        <v>0</v>
      </c>
      <c r="K69" s="308" t="n">
        <v>0</v>
      </c>
      <c r="L69" s="308" t="n">
        <v>356680.15</v>
      </c>
      <c r="M69" s="308" t="n">
        <v>388856.03</v>
      </c>
      <c r="N69" s="308" t="n">
        <v>374601.24</v>
      </c>
      <c r="O69" s="309" t="n">
        <f aca="false">SUM(C69:N69)</f>
        <v>1120137.42</v>
      </c>
      <c r="P69" s="306"/>
      <c r="Q69" s="287"/>
    </row>
    <row r="70" s="283" customFormat="true" ht="12.75" hidden="false" customHeight="true" outlineLevel="0" collapsed="false">
      <c r="A70" s="392" t="s">
        <v>232</v>
      </c>
      <c r="B70" s="392" t="s">
        <v>180</v>
      </c>
      <c r="C70" s="308" t="n">
        <v>0</v>
      </c>
      <c r="D70" s="308" t="n">
        <v>0</v>
      </c>
      <c r="E70" s="308" t="n">
        <v>0</v>
      </c>
      <c r="F70" s="308" t="n">
        <v>0</v>
      </c>
      <c r="G70" s="308" t="n">
        <v>0</v>
      </c>
      <c r="H70" s="308" t="n">
        <v>0</v>
      </c>
      <c r="I70" s="308" t="n">
        <v>0</v>
      </c>
      <c r="J70" s="308" t="n">
        <v>0</v>
      </c>
      <c r="K70" s="308" t="n">
        <v>0</v>
      </c>
      <c r="L70" s="308" t="n">
        <v>313.74</v>
      </c>
      <c r="M70" s="308" t="n">
        <v>312.46</v>
      </c>
      <c r="N70" s="308" t="n">
        <v>645.39</v>
      </c>
      <c r="O70" s="309" t="n">
        <f aca="false">SUM(C70:N70)</f>
        <v>1271.59</v>
      </c>
      <c r="P70" s="306"/>
      <c r="Q70" s="287"/>
    </row>
    <row r="71" s="283" customFormat="true" ht="12.75" hidden="false" customHeight="true" outlineLevel="0" collapsed="false">
      <c r="A71" s="392" t="s">
        <v>186</v>
      </c>
      <c r="B71" s="392"/>
      <c r="C71" s="308" t="n">
        <v>39231.43</v>
      </c>
      <c r="D71" s="308" t="n">
        <v>32304.12</v>
      </c>
      <c r="E71" s="308" t="n">
        <v>42846.27</v>
      </c>
      <c r="F71" s="308" t="n">
        <v>20997.64</v>
      </c>
      <c r="G71" s="308" t="n">
        <v>49745.62</v>
      </c>
      <c r="H71" s="308" t="n">
        <v>12218.14</v>
      </c>
      <c r="I71" s="308" t="n">
        <v>74638.95</v>
      </c>
      <c r="J71" s="308" t="n">
        <v>29874.71</v>
      </c>
      <c r="K71" s="308" t="n">
        <v>32726.91</v>
      </c>
      <c r="L71" s="308" t="n">
        <v>33012.94</v>
      </c>
      <c r="M71" s="308" t="n">
        <v>168.05</v>
      </c>
      <c r="N71" s="308" t="n">
        <v>38859.43</v>
      </c>
      <c r="O71" s="309" t="n">
        <f aca="false">SUM(C71:N71)</f>
        <v>406624.21</v>
      </c>
      <c r="P71" s="306"/>
      <c r="Q71" s="287"/>
    </row>
    <row r="72" s="283" customFormat="true" ht="12.75" hidden="false" customHeight="true" outlineLevel="0" collapsed="false">
      <c r="A72" s="392" t="s">
        <v>232</v>
      </c>
      <c r="B72" s="392" t="s">
        <v>179</v>
      </c>
      <c r="C72" s="308" t="n">
        <v>39231.43</v>
      </c>
      <c r="D72" s="308" t="n">
        <v>32304.12</v>
      </c>
      <c r="E72" s="308" t="n">
        <v>42846.27</v>
      </c>
      <c r="F72" s="308" t="n">
        <v>20997.64</v>
      </c>
      <c r="G72" s="308" t="n">
        <v>49745.62</v>
      </c>
      <c r="H72" s="308" t="n">
        <v>12218.14</v>
      </c>
      <c r="I72" s="308" t="n">
        <v>74638.95</v>
      </c>
      <c r="J72" s="308" t="n">
        <v>29874.71</v>
      </c>
      <c r="K72" s="308" t="n">
        <v>32726.91</v>
      </c>
      <c r="L72" s="308" t="n">
        <v>33012.94</v>
      </c>
      <c r="M72" s="308" t="n">
        <v>168.05</v>
      </c>
      <c r="N72" s="308" t="n">
        <v>38859.43</v>
      </c>
      <c r="O72" s="309" t="n">
        <f aca="false">SUM(C72:N72)</f>
        <v>406624.21</v>
      </c>
      <c r="P72" s="306"/>
      <c r="Q72" s="287"/>
    </row>
    <row r="73" s="283" customFormat="true" ht="12.75" hidden="false" customHeight="true" outlineLevel="0" collapsed="false">
      <c r="A73" s="392" t="s">
        <v>232</v>
      </c>
      <c r="B73" s="392" t="s">
        <v>180</v>
      </c>
      <c r="C73" s="308" t="n">
        <v>0</v>
      </c>
      <c r="D73" s="308" t="n">
        <v>0</v>
      </c>
      <c r="E73" s="308" t="n">
        <v>0</v>
      </c>
      <c r="F73" s="308" t="n">
        <v>0</v>
      </c>
      <c r="G73" s="308" t="n">
        <v>0</v>
      </c>
      <c r="H73" s="308" t="n">
        <v>0</v>
      </c>
      <c r="I73" s="308" t="n">
        <v>0</v>
      </c>
      <c r="J73" s="308" t="n">
        <v>0</v>
      </c>
      <c r="K73" s="308" t="n">
        <v>0</v>
      </c>
      <c r="L73" s="308" t="n">
        <v>0</v>
      </c>
      <c r="M73" s="308" t="n">
        <v>0</v>
      </c>
      <c r="N73" s="308" t="n">
        <v>0</v>
      </c>
      <c r="O73" s="309" t="n">
        <f aca="false">SUM(C73:N73)</f>
        <v>0</v>
      </c>
      <c r="P73" s="306"/>
      <c r="Q73" s="287"/>
    </row>
    <row r="74" s="283" customFormat="true" ht="12.75" hidden="false" customHeight="true" outlineLevel="0" collapsed="false">
      <c r="A74" s="352" t="s">
        <v>187</v>
      </c>
      <c r="B74" s="353"/>
      <c r="C74" s="308" t="n">
        <v>304749.84</v>
      </c>
      <c r="D74" s="308" t="n">
        <v>299817</v>
      </c>
      <c r="E74" s="308" t="n">
        <v>318133.62</v>
      </c>
      <c r="F74" s="308" t="n">
        <v>330044.89</v>
      </c>
      <c r="G74" s="308" t="n">
        <v>299882.4</v>
      </c>
      <c r="H74" s="308" t="n">
        <v>339194.46</v>
      </c>
      <c r="I74" s="308" t="n">
        <v>313563.52</v>
      </c>
      <c r="J74" s="308" t="n">
        <v>312202.96</v>
      </c>
      <c r="K74" s="308" t="n">
        <v>308164.12</v>
      </c>
      <c r="L74" s="308" t="n">
        <v>290575.38</v>
      </c>
      <c r="M74" s="308" t="n">
        <v>297933.75</v>
      </c>
      <c r="N74" s="308" t="n">
        <v>352912.33</v>
      </c>
      <c r="O74" s="309" t="n">
        <f aca="false">SUM(C74:N74)</f>
        <v>3767174.27</v>
      </c>
      <c r="P74" s="306"/>
      <c r="Q74" s="287"/>
    </row>
    <row r="75" s="283" customFormat="true" ht="12.75" hidden="false" customHeight="true" outlineLevel="0" collapsed="false">
      <c r="A75" s="392" t="s">
        <v>177</v>
      </c>
      <c r="B75" s="392"/>
      <c r="C75" s="308" t="n">
        <v>0</v>
      </c>
      <c r="D75" s="308" t="n">
        <v>0</v>
      </c>
      <c r="E75" s="308" t="n">
        <v>0</v>
      </c>
      <c r="F75" s="308" t="n">
        <v>0</v>
      </c>
      <c r="G75" s="308" t="n">
        <v>0</v>
      </c>
      <c r="H75" s="308" t="n">
        <v>0</v>
      </c>
      <c r="I75" s="308" t="n">
        <v>0</v>
      </c>
      <c r="J75" s="308" t="n">
        <v>0</v>
      </c>
      <c r="K75" s="308" t="n">
        <v>0</v>
      </c>
      <c r="L75" s="308" t="n">
        <v>0</v>
      </c>
      <c r="M75" s="308" t="n">
        <v>0</v>
      </c>
      <c r="N75" s="308" t="n">
        <v>0</v>
      </c>
      <c r="O75" s="309" t="n">
        <f aca="false">SUM(C75:N75)</f>
        <v>0</v>
      </c>
      <c r="P75" s="306"/>
      <c r="Q75" s="287"/>
    </row>
    <row r="76" s="283" customFormat="true" ht="12.75" hidden="false" customHeight="true" outlineLevel="0" collapsed="false">
      <c r="A76" s="392" t="s">
        <v>178</v>
      </c>
      <c r="B76" s="392" t="s">
        <v>179</v>
      </c>
      <c r="C76" s="308" t="n">
        <v>0</v>
      </c>
      <c r="D76" s="308" t="n">
        <v>0</v>
      </c>
      <c r="E76" s="308" t="n">
        <v>0</v>
      </c>
      <c r="F76" s="308" t="n">
        <v>0</v>
      </c>
      <c r="G76" s="308" t="n">
        <v>0</v>
      </c>
      <c r="H76" s="308" t="n">
        <v>0</v>
      </c>
      <c r="I76" s="308" t="n">
        <v>0</v>
      </c>
      <c r="J76" s="308" t="n">
        <v>0</v>
      </c>
      <c r="K76" s="308" t="n">
        <v>0</v>
      </c>
      <c r="L76" s="308" t="n">
        <v>0</v>
      </c>
      <c r="M76" s="308" t="n">
        <v>0</v>
      </c>
      <c r="N76" s="308" t="n">
        <v>0</v>
      </c>
      <c r="O76" s="309" t="n">
        <f aca="false">SUM(C76:N76)</f>
        <v>0</v>
      </c>
      <c r="P76" s="306"/>
      <c r="Q76" s="287"/>
    </row>
    <row r="77" s="283" customFormat="true" ht="12.75" hidden="false" customHeight="true" outlineLevel="0" collapsed="false">
      <c r="A77" s="392" t="s">
        <v>178</v>
      </c>
      <c r="B77" s="392" t="s">
        <v>180</v>
      </c>
      <c r="C77" s="308" t="n">
        <v>0</v>
      </c>
      <c r="D77" s="308" t="n">
        <v>0</v>
      </c>
      <c r="E77" s="308" t="n">
        <v>0</v>
      </c>
      <c r="F77" s="308" t="n">
        <v>0</v>
      </c>
      <c r="G77" s="308" t="n">
        <v>0</v>
      </c>
      <c r="H77" s="308" t="n">
        <v>0</v>
      </c>
      <c r="I77" s="308" t="n">
        <v>0</v>
      </c>
      <c r="J77" s="308" t="n">
        <v>0</v>
      </c>
      <c r="K77" s="308" t="n">
        <v>0</v>
      </c>
      <c r="L77" s="308" t="n">
        <v>0</v>
      </c>
      <c r="M77" s="308" t="n">
        <v>0</v>
      </c>
      <c r="N77" s="308" t="n">
        <v>0</v>
      </c>
      <c r="O77" s="309" t="n">
        <f aca="false">SUM(C77:N77)</f>
        <v>0</v>
      </c>
      <c r="P77" s="306"/>
      <c r="Q77" s="287"/>
    </row>
    <row r="78" s="283" customFormat="true" ht="12.75" hidden="false" customHeight="true" outlineLevel="0" collapsed="false">
      <c r="A78" s="352" t="s">
        <v>223</v>
      </c>
      <c r="B78" s="353"/>
      <c r="C78" s="308" t="n">
        <v>290727.08</v>
      </c>
      <c r="D78" s="308" t="n">
        <v>275792.47</v>
      </c>
      <c r="E78" s="308" t="n">
        <v>291447.23</v>
      </c>
      <c r="F78" s="308" t="n">
        <v>289222.05</v>
      </c>
      <c r="G78" s="308" t="n">
        <v>289222.05</v>
      </c>
      <c r="H78" s="308" t="n">
        <v>312839.6</v>
      </c>
      <c r="I78" s="308" t="n">
        <v>288736.76</v>
      </c>
      <c r="J78" s="308" t="n">
        <v>288736.76</v>
      </c>
      <c r="K78" s="308" t="n">
        <v>293973.77</v>
      </c>
      <c r="L78" s="308" t="n">
        <v>0</v>
      </c>
      <c r="M78" s="308" t="n">
        <v>0</v>
      </c>
      <c r="N78" s="308" t="n">
        <v>0</v>
      </c>
      <c r="O78" s="309" t="n">
        <f aca="false">SUM(C78:N78)</f>
        <v>2620697.77</v>
      </c>
      <c r="P78" s="306"/>
      <c r="Q78" s="287"/>
    </row>
    <row r="79" s="283" customFormat="true" ht="12.75" hidden="false" customHeight="true" outlineLevel="0" collapsed="false">
      <c r="A79" s="392" t="s">
        <v>232</v>
      </c>
      <c r="B79" s="392" t="s">
        <v>179</v>
      </c>
      <c r="C79" s="308" t="n">
        <v>289982.42</v>
      </c>
      <c r="D79" s="308" t="n">
        <v>275792.47</v>
      </c>
      <c r="E79" s="308" t="n">
        <v>290702.57</v>
      </c>
      <c r="F79" s="308" t="n">
        <v>289222.05</v>
      </c>
      <c r="G79" s="308" t="n">
        <v>289222.05</v>
      </c>
      <c r="H79" s="308" t="n">
        <v>312839.6</v>
      </c>
      <c r="I79" s="308" t="n">
        <v>288736.76</v>
      </c>
      <c r="J79" s="308" t="n">
        <v>288736.76</v>
      </c>
      <c r="K79" s="308" t="n">
        <v>293973.77</v>
      </c>
      <c r="L79" s="308" t="n">
        <v>0</v>
      </c>
      <c r="M79" s="308" t="n">
        <v>0</v>
      </c>
      <c r="N79" s="308" t="n">
        <v>0</v>
      </c>
      <c r="O79" s="309" t="n">
        <f aca="false">SUM(C79:N79)</f>
        <v>2619208.45</v>
      </c>
      <c r="P79" s="306"/>
      <c r="Q79" s="287"/>
    </row>
    <row r="80" s="283" customFormat="true" ht="12.75" hidden="false" customHeight="true" outlineLevel="0" collapsed="false">
      <c r="A80" s="392" t="s">
        <v>232</v>
      </c>
      <c r="B80" s="392" t="s">
        <v>180</v>
      </c>
      <c r="C80" s="308" t="n">
        <v>744.66</v>
      </c>
      <c r="D80" s="308" t="n">
        <v>0</v>
      </c>
      <c r="E80" s="308" t="n">
        <v>744.66</v>
      </c>
      <c r="F80" s="308" t="n">
        <v>0</v>
      </c>
      <c r="G80" s="308" t="n">
        <v>0</v>
      </c>
      <c r="H80" s="308" t="n">
        <v>0</v>
      </c>
      <c r="I80" s="308" t="n">
        <v>0</v>
      </c>
      <c r="J80" s="308" t="n">
        <v>0</v>
      </c>
      <c r="K80" s="308" t="n">
        <v>0</v>
      </c>
      <c r="L80" s="308" t="n">
        <v>0</v>
      </c>
      <c r="M80" s="308" t="n">
        <v>0</v>
      </c>
      <c r="N80" s="308" t="n">
        <v>0</v>
      </c>
      <c r="O80" s="309" t="n">
        <f aca="false">SUM(C80:N80)</f>
        <v>1489.32</v>
      </c>
      <c r="P80" s="306"/>
      <c r="Q80" s="287"/>
    </row>
    <row r="81" s="283" customFormat="true" ht="12.75" hidden="false" customHeight="true" outlineLevel="0" collapsed="false">
      <c r="A81" s="392" t="s">
        <v>188</v>
      </c>
      <c r="B81" s="392"/>
      <c r="C81" s="308" t="n">
        <v>0</v>
      </c>
      <c r="D81" s="308" t="n">
        <v>0</v>
      </c>
      <c r="E81" s="308" t="n">
        <v>0</v>
      </c>
      <c r="F81" s="308" t="n">
        <v>0</v>
      </c>
      <c r="G81" s="308" t="n">
        <v>0</v>
      </c>
      <c r="H81" s="308" t="n">
        <v>0</v>
      </c>
      <c r="I81" s="308" t="n">
        <v>0</v>
      </c>
      <c r="J81" s="308" t="n">
        <v>0</v>
      </c>
      <c r="K81" s="308" t="n">
        <v>0</v>
      </c>
      <c r="L81" s="308" t="n">
        <v>266035.41</v>
      </c>
      <c r="M81" s="308" t="n">
        <v>274345.39</v>
      </c>
      <c r="N81" s="308" t="n">
        <v>313037.9</v>
      </c>
      <c r="O81" s="309" t="n">
        <f aca="false">SUM(C81:N81)</f>
        <v>853418.7</v>
      </c>
      <c r="P81" s="306"/>
      <c r="Q81" s="287"/>
    </row>
    <row r="82" s="283" customFormat="true" ht="12.75" hidden="false" customHeight="true" outlineLevel="0" collapsed="false">
      <c r="A82" s="352" t="s">
        <v>232</v>
      </c>
      <c r="B82" s="353" t="s">
        <v>179</v>
      </c>
      <c r="C82" s="308" t="n">
        <v>0</v>
      </c>
      <c r="D82" s="308" t="n">
        <v>0</v>
      </c>
      <c r="E82" s="308" t="n">
        <v>0</v>
      </c>
      <c r="F82" s="308" t="n">
        <v>0</v>
      </c>
      <c r="G82" s="308" t="n">
        <v>0</v>
      </c>
      <c r="H82" s="308" t="n">
        <v>0</v>
      </c>
      <c r="I82" s="308" t="n">
        <v>0</v>
      </c>
      <c r="J82" s="308" t="n">
        <v>0</v>
      </c>
      <c r="K82" s="308" t="n">
        <v>0</v>
      </c>
      <c r="L82" s="308" t="n">
        <v>265245.4</v>
      </c>
      <c r="M82" s="308" t="n">
        <v>274345.39</v>
      </c>
      <c r="N82" s="308" t="n">
        <v>313037.9</v>
      </c>
      <c r="O82" s="309" t="n">
        <f aca="false">SUM(C82:N82)</f>
        <v>852628.69</v>
      </c>
      <c r="P82" s="306"/>
      <c r="Q82" s="287"/>
    </row>
    <row r="83" s="283" customFormat="true" ht="12.75" hidden="false" customHeight="true" outlineLevel="0" collapsed="false">
      <c r="A83" s="352" t="s">
        <v>232</v>
      </c>
      <c r="B83" s="353" t="s">
        <v>180</v>
      </c>
      <c r="C83" s="308" t="n">
        <v>0</v>
      </c>
      <c r="D83" s="308" t="n">
        <v>0</v>
      </c>
      <c r="E83" s="308" t="n">
        <v>0</v>
      </c>
      <c r="F83" s="308" t="n">
        <v>0</v>
      </c>
      <c r="G83" s="308" t="n">
        <v>0</v>
      </c>
      <c r="H83" s="308" t="n">
        <v>0</v>
      </c>
      <c r="I83" s="308" t="n">
        <v>0</v>
      </c>
      <c r="J83" s="308" t="n">
        <v>0</v>
      </c>
      <c r="K83" s="308" t="n">
        <v>0</v>
      </c>
      <c r="L83" s="308" t="n">
        <v>790.01</v>
      </c>
      <c r="M83" s="308" t="n">
        <v>0</v>
      </c>
      <c r="N83" s="308" t="n">
        <v>0</v>
      </c>
      <c r="O83" s="309" t="n">
        <f aca="false">SUM(C83:N83)</f>
        <v>790.01</v>
      </c>
      <c r="P83" s="306"/>
      <c r="Q83" s="287"/>
    </row>
    <row r="84" s="283" customFormat="true" ht="12.75" hidden="false" customHeight="true" outlineLevel="0" collapsed="false">
      <c r="A84" s="392" t="s">
        <v>189</v>
      </c>
      <c r="B84" s="392"/>
      <c r="C84" s="308" t="n">
        <v>14022.76</v>
      </c>
      <c r="D84" s="308" t="n">
        <v>24024.53</v>
      </c>
      <c r="E84" s="308" t="n">
        <v>26686.39</v>
      </c>
      <c r="F84" s="308" t="n">
        <v>40822.84</v>
      </c>
      <c r="G84" s="308" t="n">
        <v>10660.35</v>
      </c>
      <c r="H84" s="308" t="n">
        <v>26354.86</v>
      </c>
      <c r="I84" s="308" t="n">
        <v>24826.76</v>
      </c>
      <c r="J84" s="308" t="n">
        <v>23466.2</v>
      </c>
      <c r="K84" s="308" t="n">
        <v>14190.35</v>
      </c>
      <c r="L84" s="308" t="n">
        <v>24539.97</v>
      </c>
      <c r="M84" s="308" t="n">
        <v>23588.36</v>
      </c>
      <c r="N84" s="308" t="n">
        <v>39874.43</v>
      </c>
      <c r="O84" s="309" t="n">
        <f aca="false">SUM(C84:N84)</f>
        <v>293057.8</v>
      </c>
      <c r="P84" s="306"/>
      <c r="Q84" s="287"/>
    </row>
    <row r="85" s="283" customFormat="true" ht="12.75" hidden="false" customHeight="true" outlineLevel="0" collapsed="false">
      <c r="A85" s="392" t="s">
        <v>232</v>
      </c>
      <c r="B85" s="392" t="s">
        <v>179</v>
      </c>
      <c r="C85" s="308" t="n">
        <v>14022.76</v>
      </c>
      <c r="D85" s="308" t="n">
        <v>24024.53</v>
      </c>
      <c r="E85" s="308" t="n">
        <v>26686.39</v>
      </c>
      <c r="F85" s="308" t="n">
        <v>40822.84</v>
      </c>
      <c r="G85" s="308" t="n">
        <v>10660.35</v>
      </c>
      <c r="H85" s="308" t="n">
        <v>26354.86</v>
      </c>
      <c r="I85" s="308" t="n">
        <v>24826.76</v>
      </c>
      <c r="J85" s="308" t="n">
        <v>23466.2</v>
      </c>
      <c r="K85" s="308" t="n">
        <v>14190.35</v>
      </c>
      <c r="L85" s="308" t="n">
        <v>24539.97</v>
      </c>
      <c r="M85" s="308" t="n">
        <v>23588.36</v>
      </c>
      <c r="N85" s="308" t="n">
        <v>39874.43</v>
      </c>
      <c r="O85" s="309" t="n">
        <f aca="false">SUM(C85:N85)</f>
        <v>293057.8</v>
      </c>
      <c r="P85" s="306"/>
      <c r="Q85" s="287"/>
    </row>
    <row r="86" s="283" customFormat="true" ht="12.75" hidden="false" customHeight="true" outlineLevel="0" collapsed="false">
      <c r="A86" s="392" t="s">
        <v>232</v>
      </c>
      <c r="B86" s="392" t="s">
        <v>180</v>
      </c>
      <c r="C86" s="308" t="n">
        <v>0</v>
      </c>
      <c r="D86" s="308" t="n">
        <v>0</v>
      </c>
      <c r="E86" s="308" t="n">
        <v>0</v>
      </c>
      <c r="F86" s="308" t="n">
        <v>0</v>
      </c>
      <c r="G86" s="308" t="n">
        <v>0</v>
      </c>
      <c r="H86" s="308" t="n">
        <v>0</v>
      </c>
      <c r="I86" s="308" t="n">
        <v>0</v>
      </c>
      <c r="J86" s="308" t="n">
        <v>0</v>
      </c>
      <c r="K86" s="308" t="n">
        <v>0</v>
      </c>
      <c r="L86" s="308" t="n">
        <v>0</v>
      </c>
      <c r="M86" s="308" t="n">
        <v>0</v>
      </c>
      <c r="N86" s="308" t="n">
        <v>0</v>
      </c>
      <c r="O86" s="309" t="n">
        <f aca="false">SUM(C86:N86)</f>
        <v>0</v>
      </c>
      <c r="P86" s="306"/>
      <c r="Q86" s="287"/>
    </row>
    <row r="87" s="283" customFormat="true" ht="12.75" hidden="false" customHeight="true" outlineLevel="0" collapsed="false">
      <c r="A87" s="392" t="s">
        <v>190</v>
      </c>
      <c r="B87" s="392"/>
      <c r="C87" s="308" t="n">
        <v>19289.48</v>
      </c>
      <c r="D87" s="308" t="n">
        <v>0</v>
      </c>
      <c r="E87" s="308" t="n">
        <v>0</v>
      </c>
      <c r="F87" s="308" t="n">
        <v>0</v>
      </c>
      <c r="G87" s="308" t="n">
        <v>0</v>
      </c>
      <c r="H87" s="308" t="n">
        <v>0</v>
      </c>
      <c r="I87" s="308" t="n">
        <v>0</v>
      </c>
      <c r="J87" s="308" t="n">
        <v>0</v>
      </c>
      <c r="K87" s="308" t="n">
        <v>0</v>
      </c>
      <c r="L87" s="308" t="n">
        <v>0</v>
      </c>
      <c r="M87" s="308" t="n">
        <v>0</v>
      </c>
      <c r="N87" s="308" t="n">
        <v>0</v>
      </c>
      <c r="O87" s="309" t="n">
        <f aca="false">SUM(C87:N87)</f>
        <v>19289.48</v>
      </c>
      <c r="P87" s="306"/>
      <c r="Q87" s="287"/>
    </row>
    <row r="88" s="283" customFormat="true" ht="12.75" hidden="false" customHeight="true" outlineLevel="0" collapsed="false">
      <c r="A88" s="352" t="s">
        <v>191</v>
      </c>
      <c r="B88" s="353"/>
      <c r="C88" s="308" t="n">
        <v>4531.74</v>
      </c>
      <c r="D88" s="308" t="n">
        <v>0</v>
      </c>
      <c r="E88" s="308" t="n">
        <v>0</v>
      </c>
      <c r="F88" s="308" t="n">
        <v>0</v>
      </c>
      <c r="G88" s="308" t="n">
        <v>0</v>
      </c>
      <c r="H88" s="308" t="n">
        <v>0</v>
      </c>
      <c r="I88" s="308" t="n">
        <v>0</v>
      </c>
      <c r="J88" s="308" t="n">
        <v>0</v>
      </c>
      <c r="K88" s="308" t="n">
        <v>0</v>
      </c>
      <c r="L88" s="308" t="n">
        <v>0</v>
      </c>
      <c r="M88" s="308" t="n">
        <v>0</v>
      </c>
      <c r="N88" s="308" t="n">
        <v>0</v>
      </c>
      <c r="O88" s="309" t="n">
        <f aca="false">SUM(C88:N88)</f>
        <v>4531.74</v>
      </c>
      <c r="P88" s="306"/>
      <c r="Q88" s="287"/>
    </row>
    <row r="89" s="283" customFormat="true" ht="12.75" hidden="false" customHeight="true" outlineLevel="0" collapsed="false">
      <c r="A89" s="396" t="s">
        <v>232</v>
      </c>
      <c r="B89" s="396" t="s">
        <v>179</v>
      </c>
      <c r="C89" s="328" t="n">
        <v>4531.74</v>
      </c>
      <c r="D89" s="328" t="n">
        <v>0</v>
      </c>
      <c r="E89" s="328" t="n">
        <v>0</v>
      </c>
      <c r="F89" s="328" t="n">
        <v>0</v>
      </c>
      <c r="G89" s="328" t="n">
        <v>0</v>
      </c>
      <c r="H89" s="328" t="n">
        <v>0</v>
      </c>
      <c r="I89" s="328" t="n">
        <v>0</v>
      </c>
      <c r="J89" s="328" t="n">
        <v>0</v>
      </c>
      <c r="K89" s="328" t="n">
        <v>0</v>
      </c>
      <c r="L89" s="328" t="n">
        <v>0</v>
      </c>
      <c r="M89" s="328" t="n">
        <v>0</v>
      </c>
      <c r="N89" s="328" t="n">
        <v>0</v>
      </c>
      <c r="O89" s="309" t="n">
        <f aca="false">SUM(C89:N89)</f>
        <v>4531.74</v>
      </c>
      <c r="P89" s="306"/>
      <c r="Q89" s="287"/>
    </row>
    <row r="90" s="283" customFormat="true" ht="12.75" hidden="false" customHeight="true" outlineLevel="0" collapsed="false">
      <c r="A90" s="397" t="s">
        <v>232</v>
      </c>
      <c r="B90" s="397" t="s">
        <v>180</v>
      </c>
      <c r="C90" s="333" t="n">
        <v>0</v>
      </c>
      <c r="D90" s="333" t="n">
        <v>0</v>
      </c>
      <c r="E90" s="333" t="n">
        <v>0</v>
      </c>
      <c r="F90" s="333" t="n">
        <v>0</v>
      </c>
      <c r="G90" s="333" t="n">
        <v>0</v>
      </c>
      <c r="H90" s="333" t="n">
        <v>0</v>
      </c>
      <c r="I90" s="333" t="n">
        <v>0</v>
      </c>
      <c r="J90" s="333" t="n">
        <v>0</v>
      </c>
      <c r="K90" s="333" t="n">
        <v>0</v>
      </c>
      <c r="L90" s="333" t="n">
        <v>0</v>
      </c>
      <c r="M90" s="333" t="n">
        <v>0</v>
      </c>
      <c r="N90" s="333" t="n">
        <v>0</v>
      </c>
      <c r="O90" s="309" t="n">
        <f aca="false">SUM(C90:N90)</f>
        <v>0</v>
      </c>
      <c r="P90" s="287"/>
      <c r="Q90" s="287"/>
    </row>
    <row r="91" s="283" customFormat="true" ht="12.75" hidden="false" customHeight="true" outlineLevel="0" collapsed="false">
      <c r="A91" s="397" t="s">
        <v>177</v>
      </c>
      <c r="B91" s="397"/>
      <c r="C91" s="333" t="n">
        <v>0</v>
      </c>
      <c r="D91" s="333" t="n">
        <v>0</v>
      </c>
      <c r="E91" s="333" t="n">
        <v>0</v>
      </c>
      <c r="F91" s="333" t="n">
        <v>0</v>
      </c>
      <c r="G91" s="333" t="n">
        <v>0</v>
      </c>
      <c r="H91" s="333" t="n">
        <v>0</v>
      </c>
      <c r="I91" s="333" t="n">
        <v>0</v>
      </c>
      <c r="J91" s="333" t="n">
        <v>0</v>
      </c>
      <c r="K91" s="333" t="n">
        <v>0</v>
      </c>
      <c r="L91" s="333" t="n">
        <v>0</v>
      </c>
      <c r="M91" s="333" t="n">
        <v>0</v>
      </c>
      <c r="N91" s="333" t="n">
        <v>0</v>
      </c>
      <c r="O91" s="309" t="n">
        <f aca="false">SUM(C91:N91)</f>
        <v>0</v>
      </c>
      <c r="P91" s="287"/>
      <c r="Q91" s="287"/>
    </row>
    <row r="92" s="283" customFormat="true" ht="12.75" hidden="false" customHeight="true" outlineLevel="0" collapsed="false">
      <c r="A92" s="397" t="s">
        <v>178</v>
      </c>
      <c r="B92" s="397" t="s">
        <v>179</v>
      </c>
      <c r="C92" s="333" t="n">
        <v>0</v>
      </c>
      <c r="D92" s="333" t="n">
        <v>0</v>
      </c>
      <c r="E92" s="333" t="n">
        <v>0</v>
      </c>
      <c r="F92" s="333" t="n">
        <v>0</v>
      </c>
      <c r="G92" s="333" t="n">
        <v>0</v>
      </c>
      <c r="H92" s="333" t="n">
        <v>0</v>
      </c>
      <c r="I92" s="333" t="n">
        <v>0</v>
      </c>
      <c r="J92" s="333" t="n">
        <v>0</v>
      </c>
      <c r="K92" s="333" t="n">
        <v>0</v>
      </c>
      <c r="L92" s="333" t="n">
        <v>0</v>
      </c>
      <c r="M92" s="333" t="n">
        <v>0</v>
      </c>
      <c r="N92" s="333" t="n">
        <v>0</v>
      </c>
      <c r="O92" s="309" t="n">
        <f aca="false">SUM(C92:N92)</f>
        <v>0</v>
      </c>
      <c r="P92" s="287"/>
      <c r="Q92" s="287"/>
    </row>
    <row r="93" s="283" customFormat="true" ht="12.75" hidden="false" customHeight="true" outlineLevel="0" collapsed="false">
      <c r="A93" s="397" t="s">
        <v>178</v>
      </c>
      <c r="B93" s="397" t="s">
        <v>180</v>
      </c>
      <c r="C93" s="333" t="n">
        <v>0</v>
      </c>
      <c r="D93" s="333" t="n">
        <v>0</v>
      </c>
      <c r="E93" s="333" t="n">
        <v>0</v>
      </c>
      <c r="F93" s="333" t="n">
        <v>0</v>
      </c>
      <c r="G93" s="333" t="n">
        <v>0</v>
      </c>
      <c r="H93" s="333" t="n">
        <v>0</v>
      </c>
      <c r="I93" s="333" t="n">
        <v>0</v>
      </c>
      <c r="J93" s="333" t="n">
        <v>0</v>
      </c>
      <c r="K93" s="333" t="n">
        <v>0</v>
      </c>
      <c r="L93" s="333" t="n">
        <v>0</v>
      </c>
      <c r="M93" s="333" t="n">
        <v>0</v>
      </c>
      <c r="N93" s="333" t="n">
        <v>0</v>
      </c>
      <c r="O93" s="309" t="n">
        <f aca="false">SUM(C93:N93)</f>
        <v>0</v>
      </c>
      <c r="P93" s="287"/>
      <c r="Q93" s="287"/>
    </row>
    <row r="94" s="283" customFormat="true" ht="12.75" hidden="false" customHeight="true" outlineLevel="0" collapsed="false">
      <c r="A94" s="397" t="s">
        <v>192</v>
      </c>
      <c r="B94" s="397"/>
      <c r="C94" s="333" t="n">
        <v>12852.99</v>
      </c>
      <c r="D94" s="333" t="n">
        <v>0</v>
      </c>
      <c r="E94" s="333" t="n">
        <v>0</v>
      </c>
      <c r="F94" s="333" t="n">
        <v>0</v>
      </c>
      <c r="G94" s="333" t="n">
        <v>0</v>
      </c>
      <c r="H94" s="333" t="n">
        <v>0</v>
      </c>
      <c r="I94" s="333" t="n">
        <v>0</v>
      </c>
      <c r="J94" s="333" t="n">
        <v>0</v>
      </c>
      <c r="K94" s="333" t="n">
        <v>0</v>
      </c>
      <c r="L94" s="333" t="n">
        <v>0</v>
      </c>
      <c r="M94" s="333" t="n">
        <v>0</v>
      </c>
      <c r="N94" s="333" t="n">
        <v>0</v>
      </c>
      <c r="O94" s="309" t="n">
        <f aca="false">SUM(C94:N94)</f>
        <v>12852.99</v>
      </c>
      <c r="P94" s="287"/>
      <c r="Q94" s="287"/>
    </row>
    <row r="95" s="283" customFormat="true" ht="12.75" hidden="false" customHeight="true" outlineLevel="0" collapsed="false">
      <c r="A95" s="397" t="s">
        <v>232</v>
      </c>
      <c r="B95" s="397" t="s">
        <v>179</v>
      </c>
      <c r="C95" s="333" t="n">
        <v>12852.99</v>
      </c>
      <c r="D95" s="333" t="n">
        <v>0</v>
      </c>
      <c r="E95" s="333" t="n">
        <v>0</v>
      </c>
      <c r="F95" s="333" t="n">
        <v>0</v>
      </c>
      <c r="G95" s="333" t="n">
        <v>0</v>
      </c>
      <c r="H95" s="333" t="n">
        <v>0</v>
      </c>
      <c r="I95" s="333" t="n">
        <v>0</v>
      </c>
      <c r="J95" s="333" t="n">
        <v>0</v>
      </c>
      <c r="K95" s="333" t="n">
        <v>0</v>
      </c>
      <c r="L95" s="333" t="n">
        <v>0</v>
      </c>
      <c r="M95" s="333" t="n">
        <v>0</v>
      </c>
      <c r="N95" s="333" t="n">
        <v>0</v>
      </c>
      <c r="O95" s="309" t="n">
        <f aca="false">SUM(C95:N95)</f>
        <v>12852.99</v>
      </c>
      <c r="P95" s="287"/>
      <c r="Q95" s="287"/>
    </row>
    <row r="96" s="283" customFormat="true" ht="12.75" hidden="false" customHeight="true" outlineLevel="0" collapsed="false">
      <c r="A96" s="397" t="s">
        <v>232</v>
      </c>
      <c r="B96" s="397" t="s">
        <v>180</v>
      </c>
      <c r="C96" s="333" t="n">
        <v>0</v>
      </c>
      <c r="D96" s="333" t="n">
        <v>0</v>
      </c>
      <c r="E96" s="333" t="n">
        <v>0</v>
      </c>
      <c r="F96" s="333" t="n">
        <v>0</v>
      </c>
      <c r="G96" s="333" t="n">
        <v>0</v>
      </c>
      <c r="H96" s="333" t="n">
        <v>0</v>
      </c>
      <c r="I96" s="333" t="n">
        <v>0</v>
      </c>
      <c r="J96" s="333" t="n">
        <v>0</v>
      </c>
      <c r="K96" s="333" t="n">
        <v>0</v>
      </c>
      <c r="L96" s="333" t="n">
        <v>0</v>
      </c>
      <c r="M96" s="333" t="n">
        <v>0</v>
      </c>
      <c r="N96" s="333" t="n">
        <v>0</v>
      </c>
      <c r="O96" s="309" t="n">
        <f aca="false">SUM(C96:N96)</f>
        <v>0</v>
      </c>
      <c r="P96" s="287"/>
      <c r="Q96" s="287"/>
    </row>
    <row r="97" s="283" customFormat="true" ht="12.75" hidden="false" customHeight="true" outlineLevel="0" collapsed="false">
      <c r="A97" s="397" t="s">
        <v>193</v>
      </c>
      <c r="B97" s="397"/>
      <c r="C97" s="333" t="n">
        <v>846</v>
      </c>
      <c r="D97" s="333" t="n">
        <v>0</v>
      </c>
      <c r="E97" s="333" t="n">
        <v>0</v>
      </c>
      <c r="F97" s="333" t="n">
        <v>0</v>
      </c>
      <c r="G97" s="333" t="n">
        <v>0</v>
      </c>
      <c r="H97" s="333" t="n">
        <v>0</v>
      </c>
      <c r="I97" s="333" t="n">
        <v>0</v>
      </c>
      <c r="J97" s="333" t="n">
        <v>0</v>
      </c>
      <c r="K97" s="333" t="n">
        <v>0</v>
      </c>
      <c r="L97" s="333" t="n">
        <v>0</v>
      </c>
      <c r="M97" s="333" t="n">
        <v>0</v>
      </c>
      <c r="N97" s="333" t="n">
        <v>0</v>
      </c>
      <c r="O97" s="309" t="n">
        <f aca="false">SUM(C97:N97)</f>
        <v>846</v>
      </c>
      <c r="P97" s="287"/>
      <c r="Q97" s="287"/>
    </row>
    <row r="98" s="283" customFormat="true" ht="12.75" hidden="false" customHeight="true" outlineLevel="0" collapsed="false">
      <c r="A98" s="397" t="s">
        <v>232</v>
      </c>
      <c r="B98" s="397" t="s">
        <v>179</v>
      </c>
      <c r="C98" s="333" t="n">
        <v>846</v>
      </c>
      <c r="D98" s="333" t="n">
        <v>0</v>
      </c>
      <c r="E98" s="333" t="n">
        <v>0</v>
      </c>
      <c r="F98" s="333" t="n">
        <v>0</v>
      </c>
      <c r="G98" s="333" t="n">
        <v>0</v>
      </c>
      <c r="H98" s="333" t="n">
        <v>0</v>
      </c>
      <c r="I98" s="333" t="n">
        <v>0</v>
      </c>
      <c r="J98" s="333" t="n">
        <v>0</v>
      </c>
      <c r="K98" s="333" t="n">
        <v>0</v>
      </c>
      <c r="L98" s="333" t="n">
        <v>0</v>
      </c>
      <c r="M98" s="333" t="n">
        <v>0</v>
      </c>
      <c r="N98" s="333" t="n">
        <v>0</v>
      </c>
      <c r="O98" s="309" t="n">
        <f aca="false">SUM(C98:N98)</f>
        <v>846</v>
      </c>
      <c r="P98" s="287"/>
      <c r="Q98" s="287"/>
    </row>
    <row r="99" s="283" customFormat="true" ht="12.75" hidden="false" customHeight="true" outlineLevel="0" collapsed="false">
      <c r="A99" s="397" t="s">
        <v>232</v>
      </c>
      <c r="B99" s="397" t="s">
        <v>180</v>
      </c>
      <c r="C99" s="333" t="n">
        <v>0</v>
      </c>
      <c r="D99" s="333" t="n">
        <v>0</v>
      </c>
      <c r="E99" s="333" t="n">
        <v>0</v>
      </c>
      <c r="F99" s="333" t="n">
        <v>0</v>
      </c>
      <c r="G99" s="333" t="n">
        <v>0</v>
      </c>
      <c r="H99" s="333" t="n">
        <v>0</v>
      </c>
      <c r="I99" s="333" t="n">
        <v>0</v>
      </c>
      <c r="J99" s="333" t="n">
        <v>0</v>
      </c>
      <c r="K99" s="333" t="n">
        <v>0</v>
      </c>
      <c r="L99" s="333" t="n">
        <v>0</v>
      </c>
      <c r="M99" s="333" t="n">
        <v>0</v>
      </c>
      <c r="N99" s="333" t="n">
        <v>0</v>
      </c>
      <c r="O99" s="309" t="n">
        <f aca="false">SUM(C99:N99)</f>
        <v>0</v>
      </c>
      <c r="P99" s="287"/>
      <c r="Q99" s="287"/>
    </row>
    <row r="100" s="283" customFormat="true" ht="12.75" hidden="false" customHeight="true" outlineLevel="0" collapsed="false">
      <c r="A100" s="397" t="s">
        <v>194</v>
      </c>
      <c r="B100" s="397"/>
      <c r="C100" s="333" t="n">
        <v>1058.75</v>
      </c>
      <c r="D100" s="333" t="n">
        <v>0</v>
      </c>
      <c r="E100" s="333" t="n">
        <v>0</v>
      </c>
      <c r="F100" s="333" t="n">
        <v>0</v>
      </c>
      <c r="G100" s="333" t="n">
        <v>0</v>
      </c>
      <c r="H100" s="333" t="n">
        <v>0</v>
      </c>
      <c r="I100" s="333" t="n">
        <v>0</v>
      </c>
      <c r="J100" s="333" t="n">
        <v>0</v>
      </c>
      <c r="K100" s="333" t="n">
        <v>0</v>
      </c>
      <c r="L100" s="333" t="n">
        <v>0</v>
      </c>
      <c r="M100" s="333" t="n">
        <v>0</v>
      </c>
      <c r="N100" s="333" t="n">
        <v>0</v>
      </c>
      <c r="O100" s="309" t="n">
        <f aca="false">SUM(C100:N100)</f>
        <v>1058.75</v>
      </c>
      <c r="P100" s="287"/>
      <c r="Q100" s="287"/>
    </row>
    <row r="101" s="283" customFormat="true" ht="12.75" hidden="false" customHeight="true" outlineLevel="0" collapsed="false">
      <c r="A101" s="397" t="s">
        <v>232</v>
      </c>
      <c r="B101" s="397" t="s">
        <v>179</v>
      </c>
      <c r="C101" s="333" t="n">
        <v>1058.75</v>
      </c>
      <c r="D101" s="333" t="n">
        <v>0</v>
      </c>
      <c r="E101" s="333" t="n">
        <v>0</v>
      </c>
      <c r="F101" s="333" t="n">
        <v>0</v>
      </c>
      <c r="G101" s="333" t="n">
        <v>0</v>
      </c>
      <c r="H101" s="333" t="n">
        <v>0</v>
      </c>
      <c r="I101" s="333" t="n">
        <v>0</v>
      </c>
      <c r="J101" s="333" t="n">
        <v>0</v>
      </c>
      <c r="K101" s="333" t="n">
        <v>0</v>
      </c>
      <c r="L101" s="333" t="n">
        <v>0</v>
      </c>
      <c r="M101" s="333" t="n">
        <v>0</v>
      </c>
      <c r="N101" s="333" t="n">
        <v>0</v>
      </c>
      <c r="O101" s="309" t="n">
        <f aca="false">SUM(C101:N101)</f>
        <v>1058.75</v>
      </c>
      <c r="P101" s="287"/>
      <c r="Q101" s="287"/>
    </row>
    <row r="102" s="283" customFormat="true" ht="12.75" hidden="false" customHeight="true" outlineLevel="0" collapsed="false">
      <c r="A102" s="397" t="s">
        <v>232</v>
      </c>
      <c r="B102" s="397" t="s">
        <v>180</v>
      </c>
      <c r="C102" s="333" t="n">
        <v>0</v>
      </c>
      <c r="D102" s="333" t="n">
        <v>0</v>
      </c>
      <c r="E102" s="333" t="n">
        <v>0</v>
      </c>
      <c r="F102" s="333" t="n">
        <v>0</v>
      </c>
      <c r="G102" s="333" t="n">
        <v>0</v>
      </c>
      <c r="H102" s="333" t="n">
        <v>0</v>
      </c>
      <c r="I102" s="333" t="n">
        <v>0</v>
      </c>
      <c r="J102" s="333" t="n">
        <v>0</v>
      </c>
      <c r="K102" s="333" t="n">
        <v>0</v>
      </c>
      <c r="L102" s="333" t="n">
        <v>0</v>
      </c>
      <c r="M102" s="333" t="n">
        <v>0</v>
      </c>
      <c r="N102" s="333" t="n">
        <v>0</v>
      </c>
      <c r="O102" s="309" t="n">
        <f aca="false">SUM(C102:N102)</f>
        <v>0</v>
      </c>
      <c r="P102" s="287"/>
      <c r="Q102" s="287"/>
    </row>
    <row r="103" s="283" customFormat="true" ht="12.75" hidden="false" customHeight="true" outlineLevel="0" collapsed="false">
      <c r="A103" s="287"/>
      <c r="B103" s="287"/>
      <c r="C103" s="306" t="n">
        <f aca="false">SUBTOTAL(9,C41:C102)</f>
        <v>5002935.72</v>
      </c>
      <c r="D103" s="306" t="n">
        <f aca="false">SUBTOTAL(9,D41:D102)</f>
        <v>4229080.83</v>
      </c>
      <c r="E103" s="306" t="n">
        <f aca="false">SUBTOTAL(9,E41:E102)</f>
        <v>4625977.08</v>
      </c>
      <c r="F103" s="306" t="n">
        <f aca="false">SUBTOTAL(9,F41:F102)</f>
        <v>4661814.74</v>
      </c>
      <c r="G103" s="306" t="n">
        <f aca="false">SUBTOTAL(9,G41:G102)</f>
        <v>4761616.77</v>
      </c>
      <c r="H103" s="306" t="n">
        <f aca="false">SUBTOTAL(9,H41:H102)</f>
        <v>4508224.14</v>
      </c>
      <c r="I103" s="306" t="n">
        <f aca="false">SUBTOTAL(9,I41:I102)</f>
        <v>4510508.92</v>
      </c>
      <c r="J103" s="306" t="n">
        <f aca="false">SUBTOTAL(9,J41:J102)</f>
        <v>4430998.91</v>
      </c>
      <c r="K103" s="306" t="n">
        <f aca="false">SUBTOTAL(9,K41:K102)</f>
        <v>4465407.14</v>
      </c>
      <c r="L103" s="306" t="n">
        <f aca="false">SUBTOTAL(9,L41:L102)</f>
        <v>4185853.46</v>
      </c>
      <c r="M103" s="306" t="n">
        <f aca="false">SUBTOTAL(9,M41:M102)</f>
        <v>6039849.68</v>
      </c>
      <c r="N103" s="306" t="n">
        <f aca="false">SUBTOTAL(9,N41:N102)</f>
        <v>6357678.89</v>
      </c>
      <c r="O103" s="306"/>
      <c r="P103" s="287"/>
      <c r="Q103" s="287"/>
    </row>
    <row r="104" s="283" customFormat="true" ht="12.75" hidden="false" customHeight="true" outlineLevel="0" collapsed="false">
      <c r="A104" s="287"/>
      <c r="B104" s="287"/>
      <c r="C104" s="306"/>
      <c r="D104" s="306"/>
      <c r="E104" s="306"/>
      <c r="F104" s="306"/>
      <c r="G104" s="306"/>
      <c r="H104" s="306"/>
      <c r="I104" s="306"/>
      <c r="J104" s="306"/>
      <c r="K104" s="306"/>
      <c r="L104" s="306"/>
      <c r="M104" s="306"/>
      <c r="N104" s="306"/>
      <c r="O104" s="306"/>
      <c r="P104" s="287"/>
      <c r="Q104" s="287"/>
    </row>
    <row r="105" s="283" customFormat="true" ht="12.75" hidden="false" customHeight="true" outlineLevel="0" collapsed="false">
      <c r="A105" s="287"/>
      <c r="B105" s="287"/>
      <c r="C105" s="306"/>
      <c r="D105" s="306"/>
      <c r="E105" s="306"/>
      <c r="F105" s="306"/>
      <c r="G105" s="306"/>
      <c r="H105" s="306"/>
      <c r="I105" s="306"/>
      <c r="J105" s="306"/>
      <c r="K105" s="306"/>
      <c r="L105" s="306"/>
      <c r="M105" s="306"/>
      <c r="N105" s="306"/>
      <c r="O105" s="306"/>
      <c r="P105" s="287"/>
      <c r="Q105" s="287"/>
    </row>
    <row r="106" s="283" customFormat="true" ht="25.5" hidden="false" customHeight="true" outlineLevel="0" collapsed="false">
      <c r="A106" s="337" t="s">
        <v>196</v>
      </c>
      <c r="B106" s="337" t="s">
        <v>179</v>
      </c>
      <c r="C106" s="339" t="n">
        <f aca="false">C10+C11+C16+C21+C24+C30+C33+C36+C39+C43+C47+C51+C54+C58+C63+C66+C69+C72+C76+C79+C82+C85+C89+C92+C95+C98+C101</f>
        <v>25302974.65</v>
      </c>
      <c r="D106" s="339" t="n">
        <f aca="false">D10+D11+D16+D21+D24+D30+D33+D36+D39+D43+D47+D51+D54+D58+D63+D66+D69+D72+D76+D79+D82+D85+D89+D92+D95+D98+D101</f>
        <v>19085047.62</v>
      </c>
      <c r="E106" s="339" t="n">
        <f aca="false">E10+E11+E16+E21+E24+E30+E33+E36+E39+E43+E47+E51+E54+E58+E63+E66+E69+E72+E76+E79+E82+E85+E89+E92+E95+E98+E101</f>
        <v>19374573.57</v>
      </c>
      <c r="F106" s="339" t="n">
        <f aca="false">F10+F11+F16+F21+F24+F30+F33+F36+F39+F43+F47+F51+F54+F58+F63+F66+F69+F72+F76+F79+F82+F85+F89+F92+F95+F98+F101</f>
        <v>19237661.14</v>
      </c>
      <c r="G106" s="339" t="n">
        <f aca="false">G10+G11+G16+G21+G24+G30+G33+G36+G39+G43+G47+G51+G54+G58+G63+G66+G69+G72+G76+G79+G82+G85+G89+G92+G95+G98+G101</f>
        <v>8594415.05</v>
      </c>
      <c r="H106" s="339" t="n">
        <f aca="false">H10+H11+H16+H21+H24+H30+H33+H36+H39+H43+H47+H51+H54+H58+H63+H66+H69+H72+H76+H79+H82+H85+H89+H92+H95+H98+H101</f>
        <v>8873349.54</v>
      </c>
      <c r="I106" s="339" t="n">
        <f aca="false">I10+I11+I16+I21+I24+I30+I33+I36+I39+I43+I47+I51+I54+I58+I63+I66+I69+I72+I76+I79+I82+I85+I89+I92+I95+I98+I101</f>
        <v>20010752.91</v>
      </c>
      <c r="J106" s="339" t="n">
        <f aca="false">J10+J11+J16+J21+J24+J30+J33+J36+J39+J43+J47+J51+J54+J58+J63+J66+J69+J72+J76+J79+J82+J85+J89+J92+J95+J98+J101</f>
        <v>21197109.46</v>
      </c>
      <c r="K106" s="339" t="n">
        <f aca="false">K10+K11+K16+K21+K24+K30+K33+K36+K39+K43+K47+K51+K54+K58+K63+K66+K69+K72+K76+K79+K82+K85+K89+K92+K95+K98+K101</f>
        <v>20916357.23</v>
      </c>
      <c r="L106" s="339" t="n">
        <f aca="false">L10+L11+L16+L21+L24+L30+L33+L36+L39+L43+L47+L51+L54+L58+L63+L66+L69+L72+L76+L79+L82+L85+L89+L92+L95+L98+L101</f>
        <v>20014098.28</v>
      </c>
      <c r="M106" s="339" t="n">
        <f aca="false">M10+M11+M16+M21+M24+M30+M33+M36+M39+M43+M47+M51+M54+M58+M63+M66+M69+M72+M76+M79+M82+M85+M89+M92+M95+M98+M101</f>
        <v>20909565.72</v>
      </c>
      <c r="N106" s="339" t="n">
        <f aca="false">N10+N11+N16+N21+N24+N30+N33+N36+N39+N43+N47+N51+N54+N58+N63+N66+N69+N72+N76+N79+N82+N85+N89+N92+N95+N98+N101</f>
        <v>22739923.42</v>
      </c>
      <c r="O106" s="339" t="n">
        <f aca="false">O10+O11+O16+O21+O24+O30+O33+O36+O39+O43+O47+O51+O54+O58+O63+O66+O69+O72+O76+O79+O82+O85+O89+O92+O95+O98+O101</f>
        <v>226255828.59</v>
      </c>
      <c r="P106" s="287"/>
      <c r="Q106" s="287"/>
    </row>
    <row r="107" s="283" customFormat="true" ht="12.75" hidden="false" customHeight="true" outlineLevel="0" collapsed="false">
      <c r="A107" s="340"/>
      <c r="B107" s="340"/>
      <c r="C107" s="306"/>
      <c r="D107" s="306"/>
      <c r="E107" s="306"/>
      <c r="F107" s="306"/>
      <c r="G107" s="306"/>
      <c r="H107" s="306"/>
      <c r="I107" s="306"/>
      <c r="J107" s="306"/>
      <c r="K107" s="306"/>
      <c r="L107" s="306"/>
      <c r="M107" s="306"/>
      <c r="N107" s="306"/>
      <c r="O107" s="306"/>
      <c r="P107" s="287"/>
      <c r="Q107" s="287"/>
    </row>
    <row r="108" s="283" customFormat="true" ht="25.5" hidden="false" customHeight="true" outlineLevel="0" collapsed="false">
      <c r="A108" s="337" t="s">
        <v>197</v>
      </c>
      <c r="B108" s="337" t="s">
        <v>180</v>
      </c>
      <c r="C108" s="339" t="n">
        <f aca="false">C12+C17+C22+C25+C31+C34+C37+C40+C44+C48+C52+C55+C59+C64+C67+C70+C73+C77+C80+C83+C86+C90+C93+C96+C99+C102</f>
        <v>3945890.84</v>
      </c>
      <c r="D108" s="339" t="n">
        <f aca="false">D12+D17+D22+D25+D31+D34+D37+D40+D44+D48+D52+D55+D59+D64+D67+D70+D73+D77+D80+D83+D86+D90+D93+D96+D99+D102</f>
        <v>9446341.37</v>
      </c>
      <c r="E108" s="339" t="n">
        <f aca="false">E12+E17+E22+E25+E31+E34+E37+E40+E44+E48+E52+E55+E59+E64+E67+E70+E73+E77+E80+E83+E86+E90+E93+E96+E99+E102</f>
        <v>9646079.76</v>
      </c>
      <c r="F108" s="339" t="n">
        <f aca="false">F12+F17+F22+F25+F31+F34+F37+F40+F44+F48+F52+F55+F59+F64+F67+F70+F73+F77+F80+F83+F86+F90+F93+F96+F99+F102</f>
        <v>11285526.75</v>
      </c>
      <c r="G108" s="339" t="n">
        <f aca="false">G12+G17+G22+G25+G31+G34+G37+G40+G44+G48+G52+G55+G59+G64+G67+G70+G73+G77+G80+G83+G86+G90+G93+G96+G99+G102</f>
        <v>9486309.79</v>
      </c>
      <c r="H108" s="398" t="n">
        <f aca="false">H12+H17+H22+H25+H31+H34+H37+H40+H44+H48+H52+H55+H59+H64+H67+H70+H73+H77+H80+H83+H86+H90+H93+H96+H99+H102</f>
        <v>9299169.84</v>
      </c>
      <c r="I108" s="398" t="n">
        <f aca="false">I12+I17+I22+I25+I31+I34+I37+I40+I44+I48+I52+I55+I59+I64+I67+I70+I73+I77+I80+I83+I86+I90+I93+I96+I99+I102</f>
        <v>10597622.15</v>
      </c>
      <c r="J108" s="339" t="n">
        <f aca="false">J12+J17+J22+J25+J31+J34+J37+J40+J44+J48+J52+J55+J59+J64+J67+J70+J73+J77+J80+J83+J86+J90+J93+J96+J99+J102</f>
        <v>9384467.83</v>
      </c>
      <c r="K108" s="339" t="n">
        <f aca="false">K12+K17+K22+K25+K31+K34+K37+K40+K44+K48+K52+K55+K59+K64+K67+K70+K73+K77+K80+K83+K86+K90+K93+K96+K99+K102</f>
        <v>9877322.83</v>
      </c>
      <c r="L108" s="339" t="n">
        <f aca="false">L12+L17+L22+L25+L31+L34+L37+L40+L44+L48+L52+L55+L59+L64+L67+L70+L73+L77+L80+L83+L86+L90+L93+L96+L99+L102</f>
        <v>10499420.27</v>
      </c>
      <c r="M108" s="339" t="n">
        <f aca="false">M12+M17+M22+M25+M31+M34+M37+M40+M44+M48+M52+M55+M59+M64+M67+M70+M73+M77+M80+M83+M86+M90+M93+M96+M99+M102</f>
        <v>10508820.51</v>
      </c>
      <c r="N108" s="339" t="n">
        <f aca="false">N12+N17+N22+N25+N31+N34+N37+N40+N44+N48+N52+N55+N59+N64+N67+N70+N73+N77+N80+N83+N86+N90+N93+N96+N99+N102</f>
        <v>15485713.13</v>
      </c>
      <c r="O108" s="339" t="n">
        <f aca="false">O12+O17+O22+O25+O31+O34+O37+O40+O44+O48+O52+O55+O59+O64+O67+O70+O73+O77+O80+O83+O86+O90+O93+O96+O99+O102</f>
        <v>119462685.07</v>
      </c>
      <c r="P108" s="287"/>
      <c r="Q108" s="287"/>
    </row>
    <row r="109" s="283" customFormat="true" ht="12.75" hidden="false" customHeight="true" outlineLevel="0" collapsed="false">
      <c r="A109" s="287"/>
      <c r="B109" s="287"/>
      <c r="C109" s="306"/>
      <c r="D109" s="306"/>
      <c r="E109" s="306"/>
      <c r="F109" s="306"/>
      <c r="G109" s="306"/>
      <c r="H109" s="306"/>
      <c r="I109" s="306"/>
      <c r="J109" s="306"/>
      <c r="K109" s="306"/>
      <c r="L109" s="306"/>
      <c r="M109" s="306"/>
      <c r="N109" s="306"/>
      <c r="O109" s="306"/>
      <c r="P109" s="287"/>
      <c r="Q109" s="287"/>
    </row>
    <row r="110" s="283" customFormat="true" ht="25.5" hidden="false" customHeight="true" outlineLevel="0" collapsed="false">
      <c r="A110" s="337" t="s">
        <v>197</v>
      </c>
      <c r="B110" s="337" t="s">
        <v>198</v>
      </c>
      <c r="C110" s="339" t="n">
        <f aca="false">C13+C14+C18+C19+C26+C27+C45+C49+C56</f>
        <v>0</v>
      </c>
      <c r="D110" s="339" t="n">
        <f aca="false">D13+D14+D18+D19+D26+D27+D45+D49+D56</f>
        <v>0</v>
      </c>
      <c r="E110" s="339" t="n">
        <f aca="false">E13+E14+E18+E19+E26+E27+E45+E49+E56</f>
        <v>0</v>
      </c>
      <c r="F110" s="339" t="n">
        <f aca="false">F13+F14+F18+F19+F26+F27+F45+F49+F56</f>
        <v>0</v>
      </c>
      <c r="G110" s="339" t="n">
        <f aca="false">G13+G14+G18+G19+G26+G27+G45+G49+G56</f>
        <v>12527884.3</v>
      </c>
      <c r="H110" s="339" t="n">
        <f aca="false">H13+H14+H18+H19+H26+H27+H45+H49+H56</f>
        <v>12706977.78</v>
      </c>
      <c r="I110" s="339" t="n">
        <f aca="false">I13+I14+I18+I19+I26+I27+I45+I49+I56</f>
        <v>181364.48</v>
      </c>
      <c r="J110" s="339" t="n">
        <f aca="false">J13+J14+J18+J19+J26+J27+J45+J49+J56</f>
        <v>0</v>
      </c>
      <c r="K110" s="339" t="n">
        <f aca="false">K13+K14+K18+K19+K26+K27+K45+K49+K56</f>
        <v>0</v>
      </c>
      <c r="L110" s="339" t="n">
        <f aca="false">L13+L14+L18+L19+L26+L27+L45+L49+L56</f>
        <v>0</v>
      </c>
      <c r="M110" s="339" t="n">
        <f aca="false">M13+M14+M18+M19+M26+M27+M45+M49+M56</f>
        <v>0</v>
      </c>
      <c r="N110" s="339" t="n">
        <f aca="false">N13+N14+N18+N19+N26+N27+N45+N49+N56</f>
        <v>0</v>
      </c>
      <c r="O110" s="339" t="n">
        <f aca="false">O13+O14+O18+O19+O26+O27+O45+O49+O56</f>
        <v>25416226.56</v>
      </c>
      <c r="P110" s="287"/>
      <c r="Q110" s="287"/>
    </row>
    <row r="111" s="283" customFormat="true" ht="12.75" hidden="false" customHeight="true" outlineLevel="0" collapsed="false">
      <c r="A111" s="287"/>
      <c r="B111" s="287"/>
      <c r="C111" s="306"/>
      <c r="D111" s="306"/>
      <c r="E111" s="306"/>
      <c r="F111" s="306"/>
      <c r="G111" s="306"/>
      <c r="H111" s="306"/>
      <c r="I111" s="306"/>
      <c r="J111" s="306"/>
      <c r="K111" s="306"/>
      <c r="L111" s="306"/>
      <c r="M111" s="306"/>
      <c r="N111" s="306"/>
      <c r="O111" s="306"/>
      <c r="P111" s="287"/>
      <c r="Q111" s="287"/>
    </row>
    <row r="112" s="283" customFormat="true" ht="25.5" hidden="false" customHeight="true" outlineLevel="0" collapsed="false">
      <c r="A112" s="337" t="s">
        <v>226</v>
      </c>
      <c r="B112" s="337" t="s">
        <v>200</v>
      </c>
      <c r="C112" s="339" t="n">
        <f aca="false">22849880.78+921.13</f>
        <v>22850801.91</v>
      </c>
      <c r="D112" s="339" t="n">
        <f aca="false">16291192.14</f>
        <v>16291192.14</v>
      </c>
      <c r="E112" s="339" t="n">
        <f aca="false">389172.14+16992801.95</f>
        <v>17381974.09</v>
      </c>
      <c r="F112" s="339" t="n">
        <f aca="false">87001.12+16456453.65</f>
        <v>16543454.77</v>
      </c>
      <c r="G112" s="339" t="n">
        <f aca="false">23771.81+5727081.93</f>
        <v>5750853.74</v>
      </c>
      <c r="H112" s="339" t="n">
        <v>5528145.62</v>
      </c>
      <c r="I112" s="339" t="n">
        <f aca="false">553997.85+16543293.91+462267.28</f>
        <v>17559559.04</v>
      </c>
      <c r="J112" s="339" t="n">
        <f aca="false">173659.98+18394994.37</f>
        <v>18568654.35</v>
      </c>
      <c r="K112" s="339" t="n">
        <v>18118830.55</v>
      </c>
      <c r="L112" s="339" t="n">
        <f aca="false">16172474.02</f>
        <v>16172474.02</v>
      </c>
      <c r="M112" s="339" t="n">
        <f aca="false">1055171.9+17976535.26</f>
        <v>19031707.16</v>
      </c>
      <c r="N112" s="339" t="n">
        <v>21330639.58</v>
      </c>
      <c r="O112" s="339" t="n">
        <f aca="false">SUM(C112:N112)</f>
        <v>195128286.97</v>
      </c>
      <c r="P112" s="287"/>
      <c r="Q112" s="287"/>
    </row>
    <row r="113" s="283" customFormat="true" ht="12.75" hidden="false" customHeight="true" outlineLevel="0" collapsed="false">
      <c r="A113" s="287"/>
      <c r="B113" s="287"/>
      <c r="C113" s="306"/>
      <c r="D113" s="306"/>
      <c r="E113" s="306"/>
      <c r="F113" s="306"/>
      <c r="G113" s="306"/>
      <c r="H113" s="306"/>
      <c r="I113" s="306"/>
      <c r="J113" s="306"/>
      <c r="K113" s="306"/>
      <c r="L113" s="306"/>
      <c r="M113" s="306"/>
      <c r="N113" s="306"/>
      <c r="O113" s="306"/>
      <c r="P113" s="287"/>
      <c r="Q113" s="287"/>
    </row>
    <row r="114" s="283" customFormat="true" ht="25.5" hidden="false" customHeight="true" outlineLevel="0" collapsed="false">
      <c r="A114" s="337" t="s">
        <v>226</v>
      </c>
      <c r="B114" s="337" t="s">
        <v>201</v>
      </c>
      <c r="C114" s="339" t="n">
        <v>2440697.16</v>
      </c>
      <c r="D114" s="339" t="n">
        <v>2412740.54</v>
      </c>
      <c r="E114" s="339" t="n">
        <v>2461292.39</v>
      </c>
      <c r="F114" s="339" t="n">
        <f aca="false">12736.84+2695457.34</f>
        <v>2708194.18</v>
      </c>
      <c r="G114" s="339" t="n">
        <v>2752457.88</v>
      </c>
      <c r="H114" s="339" t="n">
        <v>2790778.65</v>
      </c>
      <c r="I114" s="339" t="n">
        <v>2833119.32</v>
      </c>
      <c r="J114" s="339" t="n">
        <v>2815902.51</v>
      </c>
      <c r="K114" s="339" t="n">
        <v>2779342.72</v>
      </c>
      <c r="L114" s="339" t="n">
        <f aca="false">2772015.43+283.03</f>
        <v>2772298.46</v>
      </c>
      <c r="M114" s="339" t="n">
        <v>2933030.46</v>
      </c>
      <c r="N114" s="339" t="n">
        <f aca="false">1416801.83-13989.64</f>
        <v>1402812.19</v>
      </c>
      <c r="O114" s="339" t="n">
        <f aca="false">SUM(C114:N114)</f>
        <v>31102666.46</v>
      </c>
      <c r="P114" s="287"/>
      <c r="Q114" s="287"/>
    </row>
    <row r="115" s="283" customFormat="true" ht="12.75" hidden="false" customHeight="true" outlineLevel="0" collapsed="false">
      <c r="A115" s="287"/>
      <c r="B115" s="287"/>
      <c r="C115" s="306"/>
      <c r="D115" s="306"/>
      <c r="E115" s="306"/>
      <c r="F115" s="306"/>
      <c r="G115" s="306"/>
      <c r="H115" s="306"/>
      <c r="I115" s="306"/>
      <c r="J115" s="306"/>
      <c r="K115" s="306"/>
      <c r="L115" s="306"/>
      <c r="M115" s="306"/>
      <c r="N115" s="306"/>
      <c r="O115" s="306"/>
      <c r="P115" s="287"/>
      <c r="Q115" s="287"/>
    </row>
    <row r="116" s="283" customFormat="true" ht="25.5" hidden="false" customHeight="true" outlineLevel="0" collapsed="false">
      <c r="A116" s="337" t="s">
        <v>202</v>
      </c>
      <c r="B116" s="337"/>
      <c r="C116" s="339" t="n">
        <f aca="false">C112+C114-C106</f>
        <v>-11475.5800000019</v>
      </c>
      <c r="D116" s="339" t="n">
        <f aca="false">D112+D114-D106</f>
        <v>-381114.940000005</v>
      </c>
      <c r="E116" s="339" t="n">
        <f aca="false">E112+E114-E106</f>
        <v>468692.910000004</v>
      </c>
      <c r="F116" s="339" t="n">
        <f aca="false">F112+F114-F106</f>
        <v>13987.8099999949</v>
      </c>
      <c r="G116" s="339" t="n">
        <f aca="false">G112+G114-G106</f>
        <v>-91103.4299999997</v>
      </c>
      <c r="H116" s="339" t="n">
        <f aca="false">H112+H114-H106</f>
        <v>-554425.269999998</v>
      </c>
      <c r="I116" s="339" t="n">
        <f aca="false">I112+I114-I106</f>
        <v>381925.450000003</v>
      </c>
      <c r="J116" s="339" t="n">
        <f aca="false">J112+J114-J106</f>
        <v>187447.399999995</v>
      </c>
      <c r="K116" s="339" t="n">
        <f aca="false">K112+K114-K106</f>
        <v>-18183.9600000046</v>
      </c>
      <c r="L116" s="339" t="n">
        <f aca="false">L112+L114-L106</f>
        <v>-1069325.8</v>
      </c>
      <c r="M116" s="339" t="n">
        <f aca="false">M112+M114-M106</f>
        <v>1055171.9</v>
      </c>
      <c r="N116" s="339" t="n">
        <f aca="false">N112+N114-N106</f>
        <v>-6471.64999999851</v>
      </c>
      <c r="O116" s="339" t="n">
        <f aca="false">O112+O114-O106</f>
        <v>-24875.1599999666</v>
      </c>
      <c r="P116" s="287"/>
      <c r="Q116" s="287"/>
    </row>
    <row r="117" s="401" customFormat="true" ht="25.5" hidden="false" customHeight="true" outlineLevel="0" collapsed="false">
      <c r="A117" s="399"/>
      <c r="B117" s="399"/>
      <c r="C117" s="375"/>
      <c r="D117" s="375"/>
      <c r="E117" s="375"/>
      <c r="F117" s="375"/>
      <c r="G117" s="375"/>
      <c r="H117" s="375"/>
      <c r="I117" s="375"/>
      <c r="J117" s="375"/>
      <c r="K117" s="375"/>
      <c r="L117" s="375"/>
      <c r="M117" s="375"/>
      <c r="N117" s="375"/>
      <c r="O117" s="375"/>
      <c r="P117" s="400"/>
      <c r="Q117" s="400"/>
    </row>
    <row r="118" customFormat="false" ht="32.25" hidden="false" customHeight="true" outlineLevel="0" collapsed="false">
      <c r="A118" s="402" t="s">
        <v>234</v>
      </c>
      <c r="B118" s="403"/>
      <c r="C118" s="403" t="n">
        <v>23317496.69</v>
      </c>
      <c r="D118" s="403" t="n">
        <v>22929347.23</v>
      </c>
      <c r="E118" s="403" t="n">
        <v>23570296.5</v>
      </c>
      <c r="F118" s="403" t="n">
        <v>24751607.13</v>
      </c>
      <c r="G118" s="403" t="n">
        <v>24871438.09</v>
      </c>
      <c r="H118" s="403" t="n">
        <v>25019296.83</v>
      </c>
      <c r="I118" s="403" t="n">
        <v>25094550.43</v>
      </c>
      <c r="J118" s="403" t="n">
        <v>25093032.44</v>
      </c>
      <c r="K118" s="403" t="n">
        <v>25162810.75</v>
      </c>
      <c r="L118" s="403" t="n">
        <v>25107069.29</v>
      </c>
      <c r="M118" s="403" t="n">
        <v>25756179.37</v>
      </c>
      <c r="N118" s="403" t="n">
        <v>31422363.81</v>
      </c>
      <c r="O118" s="403" t="n">
        <f aca="false">SUM(C118:N118)</f>
        <v>302095488.56</v>
      </c>
    </row>
    <row r="119" customFormat="false" ht="15" hidden="false" customHeight="true" outlineLevel="0" collapsed="false">
      <c r="A119" s="404" t="s">
        <v>187</v>
      </c>
      <c r="B119" s="405"/>
      <c r="C119" s="405" t="n">
        <v>5931368.8</v>
      </c>
      <c r="D119" s="405" t="n">
        <v>5602041.76</v>
      </c>
      <c r="E119" s="405" t="n">
        <v>5450356.83</v>
      </c>
      <c r="F119" s="405" t="n">
        <v>5771580.76</v>
      </c>
      <c r="G119" s="405" t="n">
        <v>5737171.05</v>
      </c>
      <c r="H119" s="405" t="n">
        <v>5860200.33</v>
      </c>
      <c r="I119" s="405" t="n">
        <v>5695189.11</v>
      </c>
      <c r="J119" s="405" t="n">
        <v>5488544.85</v>
      </c>
      <c r="K119" s="405" t="n">
        <v>5630869.31</v>
      </c>
      <c r="L119" s="405" t="n">
        <v>5406449.26</v>
      </c>
      <c r="M119" s="405" t="n">
        <v>5662206.86</v>
      </c>
      <c r="N119" s="405" t="n">
        <v>6803272.74</v>
      </c>
      <c r="O119" s="405" t="n">
        <v>69039251.66</v>
      </c>
    </row>
    <row r="120" customFormat="false" ht="15" hidden="false" customHeight="true" outlineLevel="0" collapsed="false">
      <c r="A120" s="406" t="s">
        <v>235</v>
      </c>
      <c r="B120" s="407"/>
      <c r="C120" s="407" t="n">
        <f aca="false">SUM(C118:C119)</f>
        <v>29248865.49</v>
      </c>
      <c r="D120" s="407" t="n">
        <f aca="false">SUM(D118:D119)</f>
        <v>28531388.99</v>
      </c>
      <c r="E120" s="407" t="n">
        <f aca="false">SUM(E118:E119)</f>
        <v>29020653.33</v>
      </c>
      <c r="F120" s="407" t="n">
        <f aca="false">SUM(F118:F119)</f>
        <v>30523187.89</v>
      </c>
      <c r="G120" s="407" t="n">
        <f aca="false">SUM(G118:G119)</f>
        <v>30608609.14</v>
      </c>
      <c r="H120" s="407" t="n">
        <f aca="false">SUM(H118:H119)</f>
        <v>30879497.16</v>
      </c>
      <c r="I120" s="407" t="n">
        <f aca="false">SUM(I118:I119)</f>
        <v>30789739.54</v>
      </c>
      <c r="J120" s="407" t="n">
        <f aca="false">SUM(J118:J119)</f>
        <v>30581577.29</v>
      </c>
      <c r="K120" s="407" t="n">
        <f aca="false">SUM(K118:K119)</f>
        <v>30793680.06</v>
      </c>
      <c r="L120" s="407" t="n">
        <f aca="false">SUM(L118:L119)</f>
        <v>30513518.55</v>
      </c>
      <c r="M120" s="407" t="n">
        <f aca="false">SUM(M118:M119)</f>
        <v>31418386.23</v>
      </c>
      <c r="N120" s="407" t="n">
        <f aca="false">SUM(N118:N119)</f>
        <v>38225636.55</v>
      </c>
      <c r="O120" s="407" t="n">
        <f aca="false">SUM(C120:N120)</f>
        <v>371134740.22</v>
      </c>
    </row>
    <row r="121" customFormat="false" ht="15" hidden="false" customHeight="true" outlineLevel="0" collapsed="false">
      <c r="A121" s="408"/>
      <c r="B121" s="408"/>
      <c r="C121" s="409"/>
      <c r="D121" s="409"/>
      <c r="E121" s="409"/>
      <c r="F121" s="409"/>
      <c r="G121" s="409"/>
      <c r="H121" s="409"/>
      <c r="I121" s="409"/>
      <c r="J121" s="409"/>
      <c r="K121" s="409"/>
      <c r="L121" s="409"/>
      <c r="M121" s="409"/>
      <c r="N121" s="409"/>
      <c r="O121" s="410"/>
    </row>
    <row r="122" customFormat="false" ht="15" hidden="false" customHeight="true" outlineLevel="0" collapsed="false">
      <c r="A122" s="411" t="s">
        <v>236</v>
      </c>
      <c r="B122" s="412"/>
      <c r="C122" s="413" t="n">
        <f aca="false">C123+C124</f>
        <v>659659.68</v>
      </c>
      <c r="D122" s="413" t="n">
        <f aca="false">D123+D124</f>
        <v>472718.25</v>
      </c>
      <c r="E122" s="413" t="n">
        <f aca="false">E123+E124</f>
        <v>522036.68</v>
      </c>
      <c r="F122" s="413" t="n">
        <f aca="false">F123+F124</f>
        <v>545340.78</v>
      </c>
      <c r="G122" s="413" t="n">
        <f aca="false">G123+G124</f>
        <v>568023.79</v>
      </c>
      <c r="H122" s="413" t="n">
        <f aca="false">H123+H124</f>
        <v>527577.3</v>
      </c>
      <c r="I122" s="413" t="n">
        <f aca="false">I123+I124</f>
        <v>453577.2</v>
      </c>
      <c r="J122" s="413" t="n">
        <f aca="false">J123+J124</f>
        <v>513234.05</v>
      </c>
      <c r="K122" s="413" t="n">
        <f aca="false">K123+K124</f>
        <v>501233.46</v>
      </c>
      <c r="L122" s="413" t="n">
        <f aca="false">L123+L124</f>
        <v>487841.54</v>
      </c>
      <c r="M122" s="413" t="n">
        <f aca="false">M123+M124</f>
        <v>1096922.84</v>
      </c>
      <c r="N122" s="413" t="n">
        <f aca="false">N123+N124</f>
        <v>1096535.11</v>
      </c>
      <c r="O122" s="413" t="n">
        <f aca="false">O123+O124</f>
        <v>7444700.68</v>
      </c>
    </row>
    <row r="123" customFormat="false" ht="15" hidden="false" customHeight="true" outlineLevel="0" collapsed="false">
      <c r="A123" s="414" t="s">
        <v>237</v>
      </c>
      <c r="B123" s="354"/>
      <c r="C123" s="415" t="n">
        <v>372098.3</v>
      </c>
      <c r="D123" s="415" t="n">
        <v>266287.02</v>
      </c>
      <c r="E123" s="415" t="n">
        <v>417262.52</v>
      </c>
      <c r="F123" s="415" t="n">
        <v>458199.17</v>
      </c>
      <c r="G123" s="415" t="n">
        <v>468543.82</v>
      </c>
      <c r="H123" s="415" t="n">
        <v>406840.19</v>
      </c>
      <c r="I123" s="415" t="n">
        <v>375451.54</v>
      </c>
      <c r="J123" s="415" t="n">
        <v>440731.85</v>
      </c>
      <c r="K123" s="415" t="n">
        <v>425284.76</v>
      </c>
      <c r="L123" s="415" t="n">
        <v>415462.47</v>
      </c>
      <c r="M123" s="415" t="n">
        <v>1008453.87</v>
      </c>
      <c r="N123" s="415" t="n">
        <v>998814.82</v>
      </c>
      <c r="O123" s="415" t="n">
        <v>6053430.33</v>
      </c>
    </row>
    <row r="124" customFormat="false" ht="15" hidden="false" customHeight="true" outlineLevel="0" collapsed="false">
      <c r="A124" s="416" t="s">
        <v>237</v>
      </c>
      <c r="B124" s="417"/>
      <c r="C124" s="418" t="n">
        <v>287561.38</v>
      </c>
      <c r="D124" s="418" t="n">
        <v>206431.23</v>
      </c>
      <c r="E124" s="418" t="n">
        <v>104774.16</v>
      </c>
      <c r="F124" s="418" t="n">
        <v>87141.61</v>
      </c>
      <c r="G124" s="418" t="n">
        <v>99479.97</v>
      </c>
      <c r="H124" s="418" t="n">
        <v>120737.11</v>
      </c>
      <c r="I124" s="418" t="n">
        <v>78125.66</v>
      </c>
      <c r="J124" s="418" t="n">
        <v>72502.2</v>
      </c>
      <c r="K124" s="418" t="n">
        <v>75948.7</v>
      </c>
      <c r="L124" s="418" t="n">
        <v>72379.07</v>
      </c>
      <c r="M124" s="418" t="n">
        <v>88468.97</v>
      </c>
      <c r="N124" s="418" t="n">
        <v>97720.29</v>
      </c>
      <c r="O124" s="418" t="n">
        <v>1391270.35</v>
      </c>
    </row>
    <row r="125" customFormat="false" ht="15" hidden="false" customHeight="true" outlineLevel="0" collapsed="false">
      <c r="A125" s="419"/>
      <c r="B125" s="420"/>
      <c r="C125" s="420"/>
      <c r="D125" s="420"/>
      <c r="E125" s="420"/>
      <c r="F125" s="420"/>
      <c r="G125" s="420"/>
      <c r="H125" s="420"/>
      <c r="I125" s="420"/>
      <c r="J125" s="420"/>
      <c r="K125" s="420"/>
      <c r="L125" s="420"/>
      <c r="M125" s="420"/>
      <c r="N125" s="420"/>
      <c r="O125" s="420"/>
    </row>
    <row r="126" customFormat="false" ht="15" hidden="false" customHeight="true" outlineLevel="0" collapsed="false">
      <c r="A126" s="421"/>
      <c r="B126" s="422"/>
      <c r="C126" s="423"/>
      <c r="D126" s="423"/>
      <c r="E126" s="423"/>
      <c r="F126" s="423"/>
      <c r="G126" s="423"/>
      <c r="H126" s="423"/>
      <c r="I126" s="423"/>
      <c r="J126" s="423"/>
      <c r="K126" s="423"/>
      <c r="L126" s="423"/>
      <c r="M126" s="423"/>
      <c r="N126" s="423"/>
      <c r="O126" s="423"/>
    </row>
    <row r="127" customFormat="false" ht="15" hidden="false" customHeight="true" outlineLevel="0" collapsed="false">
      <c r="A127" s="424"/>
      <c r="B127" s="425" t="s">
        <v>238</v>
      </c>
      <c r="C127" s="426" t="n">
        <f aca="false">C112+C114</f>
        <v>25291499.07</v>
      </c>
      <c r="D127" s="426" t="n">
        <f aca="false">D112+D114</f>
        <v>18703932.68</v>
      </c>
      <c r="E127" s="426" t="n">
        <f aca="false">E112+E114</f>
        <v>19843266.48</v>
      </c>
      <c r="F127" s="426" t="n">
        <f aca="false">F112+F114</f>
        <v>19251648.95</v>
      </c>
      <c r="G127" s="426" t="n">
        <f aca="false">G112+G114</f>
        <v>8503311.62</v>
      </c>
      <c r="H127" s="426" t="n">
        <f aca="false">H112+H114</f>
        <v>8318924.27</v>
      </c>
      <c r="I127" s="426" t="n">
        <f aca="false">I112+I114</f>
        <v>20392678.36</v>
      </c>
      <c r="J127" s="426" t="n">
        <f aca="false">J112+J114</f>
        <v>21384556.86</v>
      </c>
      <c r="K127" s="426" t="n">
        <f aca="false">K112+K114</f>
        <v>20898173.27</v>
      </c>
      <c r="L127" s="426" t="n">
        <f aca="false">L112+L114</f>
        <v>18944772.48</v>
      </c>
      <c r="M127" s="426" t="n">
        <f aca="false">M112+M114</f>
        <v>21964737.62</v>
      </c>
      <c r="N127" s="426" t="n">
        <f aca="false">N112+N114</f>
        <v>22733451.77</v>
      </c>
      <c r="O127" s="426" t="n">
        <f aca="false">O112+O114</f>
        <v>226230953.43</v>
      </c>
    </row>
    <row r="128" customFormat="false" ht="15" hidden="false" customHeight="true" outlineLevel="0" collapsed="false">
      <c r="A128" s="424"/>
      <c r="B128" s="427" t="s">
        <v>239</v>
      </c>
      <c r="C128" s="428" t="n">
        <v>25291499.07</v>
      </c>
      <c r="D128" s="428" t="n">
        <v>18703932.68</v>
      </c>
      <c r="E128" s="428" t="n">
        <v>19843266.48</v>
      </c>
      <c r="F128" s="429" t="n">
        <v>19251648.95</v>
      </c>
      <c r="G128" s="430" t="n">
        <v>8503311.62</v>
      </c>
      <c r="H128" s="430" t="n">
        <v>8318924.27</v>
      </c>
      <c r="I128" s="430" t="n">
        <v>20392678.36</v>
      </c>
      <c r="J128" s="430" t="n">
        <v>21384556.86</v>
      </c>
      <c r="K128" s="430" t="n">
        <v>20898173.27</v>
      </c>
      <c r="L128" s="430" t="n">
        <v>18944772.48</v>
      </c>
      <c r="M128" s="430" t="n">
        <v>21964737.62</v>
      </c>
      <c r="N128" s="430" t="n">
        <v>22733451.77</v>
      </c>
      <c r="O128" s="430" t="n">
        <f aca="false">SUM(C128:N128)</f>
        <v>226230953.43</v>
      </c>
    </row>
    <row r="129" customFormat="false" ht="15" hidden="false" customHeight="true" outlineLevel="0" collapsed="false">
      <c r="A129" s="424"/>
      <c r="B129" s="424"/>
      <c r="C129" s="431" t="n">
        <f aca="false">C127-C128</f>
        <v>0</v>
      </c>
      <c r="D129" s="431" t="n">
        <f aca="false">D127-D128</f>
        <v>0</v>
      </c>
      <c r="E129" s="431" t="n">
        <f aca="false">E127-E128</f>
        <v>0</v>
      </c>
      <c r="F129" s="431" t="n">
        <f aca="false">F127-F128</f>
        <v>0</v>
      </c>
      <c r="G129" s="431" t="n">
        <f aca="false">G127-G128</f>
        <v>0</v>
      </c>
      <c r="H129" s="431" t="n">
        <f aca="false">H127-H128</f>
        <v>0</v>
      </c>
      <c r="I129" s="431" t="n">
        <f aca="false">I127-I128</f>
        <v>0</v>
      </c>
      <c r="J129" s="431" t="n">
        <f aca="false">J127-J128</f>
        <v>0</v>
      </c>
      <c r="K129" s="431" t="n">
        <f aca="false">K127-K128</f>
        <v>0</v>
      </c>
      <c r="L129" s="431" t="n">
        <f aca="false">L127-L128</f>
        <v>0</v>
      </c>
      <c r="M129" s="431" t="n">
        <f aca="false">M127-M128</f>
        <v>0</v>
      </c>
      <c r="N129" s="431" t="n">
        <f aca="false">I132:N132</f>
        <v>0</v>
      </c>
      <c r="O129" s="431" t="n">
        <f aca="false">O127-O128</f>
        <v>0</v>
      </c>
    </row>
    <row r="130" customFormat="false" ht="15" hidden="false" customHeight="true" outlineLevel="0" collapsed="false">
      <c r="A130" s="424"/>
      <c r="B130" s="424"/>
      <c r="C130" s="431"/>
      <c r="D130" s="431"/>
      <c r="E130" s="431"/>
      <c r="F130" s="431"/>
      <c r="G130" s="432"/>
      <c r="H130" s="432"/>
      <c r="I130" s="424"/>
      <c r="J130" s="424"/>
      <c r="K130" s="424"/>
      <c r="L130" s="424"/>
      <c r="M130" s="424"/>
      <c r="N130" s="431"/>
      <c r="O130" s="431"/>
    </row>
    <row r="131" customFormat="false" ht="15" hidden="false" customHeight="true" outlineLevel="0" collapsed="false">
      <c r="A131" s="424"/>
      <c r="B131" s="424"/>
      <c r="C131" s="431"/>
      <c r="D131" s="431"/>
      <c r="E131" s="431"/>
      <c r="F131" s="431"/>
      <c r="G131" s="432"/>
      <c r="H131" s="432"/>
      <c r="I131" s="424"/>
      <c r="J131" s="424"/>
      <c r="K131" s="424"/>
      <c r="L131" s="424"/>
      <c r="M131" s="424"/>
      <c r="N131" s="431"/>
      <c r="O131" s="431"/>
    </row>
    <row r="132" customFormat="false" ht="15" hidden="false" customHeight="true" outlineLevel="0" collapsed="false">
      <c r="A132" s="424"/>
      <c r="B132" s="424"/>
      <c r="C132" s="431" t="n">
        <f aca="false">C105</f>
        <v>0</v>
      </c>
      <c r="D132" s="431" t="n">
        <f aca="false">D105</f>
        <v>0</v>
      </c>
      <c r="E132" s="431" t="n">
        <f aca="false">E105</f>
        <v>0</v>
      </c>
      <c r="F132" s="431" t="n">
        <f aca="false">F105</f>
        <v>0</v>
      </c>
      <c r="G132" s="431" t="n">
        <f aca="false">G105</f>
        <v>0</v>
      </c>
      <c r="H132" s="431" t="n">
        <f aca="false">H105</f>
        <v>0</v>
      </c>
      <c r="I132" s="431" t="n">
        <f aca="false">I105</f>
        <v>0</v>
      </c>
      <c r="J132" s="431" t="n">
        <f aca="false">J105</f>
        <v>0</v>
      </c>
      <c r="K132" s="431" t="n">
        <f aca="false">K105</f>
        <v>0</v>
      </c>
      <c r="L132" s="431" t="n">
        <f aca="false">L105</f>
        <v>0</v>
      </c>
      <c r="M132" s="431" t="n">
        <f aca="false">M105</f>
        <v>0</v>
      </c>
      <c r="N132" s="431" t="n">
        <f aca="false">N105</f>
        <v>0</v>
      </c>
      <c r="O132" s="431" t="n">
        <f aca="false">O105</f>
        <v>0</v>
      </c>
    </row>
    <row r="133" customFormat="false" ht="15" hidden="false" customHeight="true" outlineLevel="0" collapsed="false">
      <c r="A133" s="433"/>
      <c r="B133" s="433"/>
      <c r="C133" s="434" t="n">
        <f aca="false">C128-C132</f>
        <v>25291499.07</v>
      </c>
      <c r="D133" s="434" t="n">
        <f aca="false">D128-D132</f>
        <v>18703932.68</v>
      </c>
      <c r="E133" s="434" t="n">
        <f aca="false">E128-E132</f>
        <v>19843266.48</v>
      </c>
      <c r="F133" s="434" t="n">
        <f aca="false">F128-F132</f>
        <v>19251648.95</v>
      </c>
      <c r="G133" s="434" t="n">
        <f aca="false">G128-G132</f>
        <v>8503311.62</v>
      </c>
      <c r="H133" s="434" t="n">
        <f aca="false">H128-H132</f>
        <v>8318924.27</v>
      </c>
      <c r="I133" s="434" t="n">
        <f aca="false">I128-I132</f>
        <v>20392678.36</v>
      </c>
      <c r="J133" s="434" t="n">
        <f aca="false">J128-J132</f>
        <v>21384556.86</v>
      </c>
      <c r="K133" s="434" t="n">
        <f aca="false">K128-K132</f>
        <v>20898173.27</v>
      </c>
      <c r="L133" s="434" t="n">
        <f aca="false">L128-L132</f>
        <v>18944772.48</v>
      </c>
      <c r="M133" s="434" t="n">
        <f aca="false">M128-M132</f>
        <v>21964737.62</v>
      </c>
      <c r="N133" s="434" t="n">
        <f aca="false">N128-N132</f>
        <v>22733451.77</v>
      </c>
      <c r="O133" s="434" t="n">
        <f aca="false">O128-O132</f>
        <v>226230953.43</v>
      </c>
    </row>
    <row r="134" customFormat="false" ht="15" hidden="false" customHeight="true" outlineLevel="0" collapsed="false">
      <c r="A134" s="433"/>
      <c r="B134" s="433"/>
      <c r="C134" s="435" t="n">
        <f aca="false">C115-C133</f>
        <v>-25291499.07</v>
      </c>
      <c r="D134" s="435" t="n">
        <f aca="false">D115-D133</f>
        <v>-18703932.68</v>
      </c>
      <c r="E134" s="435" t="n">
        <f aca="false">E115-E133</f>
        <v>-19843266.48</v>
      </c>
      <c r="F134" s="435" t="n">
        <f aca="false">F115-F133</f>
        <v>-19251648.95</v>
      </c>
      <c r="G134" s="435" t="n">
        <f aca="false">G115-G133</f>
        <v>-8503311.62</v>
      </c>
      <c r="H134" s="435" t="n">
        <f aca="false">H115-H133</f>
        <v>-8318924.27</v>
      </c>
      <c r="I134" s="435" t="n">
        <f aca="false">I115-I133</f>
        <v>-20392678.36</v>
      </c>
      <c r="J134" s="435" t="n">
        <f aca="false">J115-J133</f>
        <v>-21384556.86</v>
      </c>
      <c r="K134" s="435" t="n">
        <f aca="false">K115-K133</f>
        <v>-20898173.27</v>
      </c>
      <c r="L134" s="435" t="n">
        <f aca="false">L115-L133</f>
        <v>-18944772.48</v>
      </c>
      <c r="M134" s="435" t="n">
        <f aca="false">M115-M133</f>
        <v>-21964737.62</v>
      </c>
      <c r="N134" s="435" t="n">
        <f aca="false">N115-N133</f>
        <v>-22733451.77</v>
      </c>
      <c r="O134" s="435" t="n">
        <f aca="false">O115-O133</f>
        <v>-226230953.43</v>
      </c>
    </row>
    <row r="135" customFormat="false" ht="15" hidden="false" customHeight="true" outlineLevel="0" collapsed="false"/>
    <row r="136" customFormat="false" ht="15" hidden="false" customHeight="true" outlineLevel="0" collapsed="false"/>
    <row r="137" customFormat="false" ht="15" hidden="false" customHeight="true" outlineLevel="0" collapsed="false"/>
    <row r="138" customFormat="false" ht="15" hidden="false" customHeight="true" outlineLevel="0" collapsed="false"/>
    <row r="139" customFormat="false" ht="15" hidden="false" customHeight="true" outlineLevel="0" collapsed="false">
      <c r="C139" s="436"/>
      <c r="D139" s="436"/>
      <c r="E139" s="436"/>
      <c r="F139" s="436"/>
      <c r="G139" s="436"/>
      <c r="H139" s="436"/>
    </row>
    <row r="140" customFormat="false" ht="15" hidden="false" customHeight="true" outlineLevel="0" collapsed="false"/>
    <row r="141" customFormat="false" ht="15" hidden="false" customHeight="true" outlineLevel="0" collapsed="false"/>
    <row r="142" customFormat="false" ht="15" hidden="false" customHeight="true" outlineLevel="0" collapsed="false"/>
    <row r="143" customFormat="false" ht="15" hidden="false" customHeight="true" outlineLevel="0" collapsed="false"/>
    <row r="144" customFormat="false" ht="15" hidden="false" customHeight="true" outlineLevel="0" collapsed="false"/>
    <row r="145" customFormat="false" ht="15" hidden="false" customHeight="true" outlineLevel="0" collapsed="false"/>
    <row r="146" customFormat="false" ht="15" hidden="false" customHeight="true" outlineLevel="0" collapsed="false"/>
    <row r="147" customFormat="false" ht="15" hidden="false" customHeight="true" outlineLevel="0" collapsed="false"/>
    <row r="148" s="437" customFormat="true" ht="15" hidden="false" customHeight="true" outlineLevel="0" collapsed="false">
      <c r="A148" s="374"/>
      <c r="B148" s="374"/>
      <c r="I148" s="375"/>
      <c r="J148" s="375"/>
      <c r="K148" s="375"/>
      <c r="L148" s="375"/>
      <c r="M148" s="375"/>
      <c r="N148" s="375"/>
      <c r="O148" s="375"/>
      <c r="R148" s="438"/>
    </row>
    <row r="149" customFormat="false" ht="15" hidden="false" customHeight="true" outlineLevel="0" collapsed="false"/>
    <row r="150" customFormat="false" ht="15" hidden="false" customHeight="true" outlineLevel="0" collapsed="false"/>
    <row r="151" customFormat="false" ht="15" hidden="false" customHeight="true" outlineLevel="0" collapsed="false"/>
    <row r="152" s="437" customFormat="true" ht="15" hidden="false" customHeight="true" outlineLevel="0" collapsed="false">
      <c r="A152" s="374"/>
      <c r="B152" s="374"/>
      <c r="C152" s="375"/>
      <c r="D152" s="375"/>
      <c r="E152" s="375"/>
      <c r="F152" s="375"/>
      <c r="G152" s="375"/>
      <c r="H152" s="375"/>
      <c r="I152" s="375"/>
      <c r="J152" s="375"/>
      <c r="K152" s="375"/>
      <c r="L152" s="375"/>
      <c r="M152" s="375"/>
      <c r="N152" s="375"/>
      <c r="O152" s="375"/>
      <c r="R152" s="438"/>
    </row>
    <row r="153" customFormat="false" ht="15" hidden="false" customHeight="true" outlineLevel="0" collapsed="false"/>
    <row r="154" customFormat="false" ht="15" hidden="false" customHeight="true" outlineLevel="0" collapsed="false"/>
    <row r="155" s="437" customFormat="true" ht="15" hidden="false" customHeight="true" outlineLevel="0" collapsed="false">
      <c r="A155" s="374"/>
      <c r="B155" s="374"/>
      <c r="C155" s="375"/>
      <c r="D155" s="375"/>
      <c r="E155" s="375"/>
      <c r="F155" s="375"/>
      <c r="G155" s="375"/>
      <c r="H155" s="375"/>
      <c r="I155" s="375"/>
      <c r="J155" s="375"/>
      <c r="K155" s="375"/>
      <c r="L155" s="375"/>
      <c r="M155" s="375"/>
      <c r="N155" s="375"/>
      <c r="O155" s="375"/>
      <c r="R155" s="438"/>
    </row>
    <row r="156" customFormat="false" ht="15" hidden="false" customHeight="true" outlineLevel="0" collapsed="false"/>
    <row r="157" customFormat="false" ht="15" hidden="false" customHeight="true" outlineLevel="0" collapsed="false"/>
    <row r="158" s="437" customFormat="true" ht="15" hidden="false" customHeight="true" outlineLevel="0" collapsed="false">
      <c r="A158" s="374"/>
      <c r="B158" s="374"/>
      <c r="C158" s="375"/>
      <c r="D158" s="375"/>
      <c r="E158" s="375"/>
      <c r="F158" s="375"/>
      <c r="G158" s="375"/>
      <c r="H158" s="375"/>
      <c r="I158" s="375"/>
      <c r="J158" s="375"/>
      <c r="K158" s="375"/>
      <c r="L158" s="375"/>
      <c r="M158" s="375"/>
      <c r="N158" s="375"/>
      <c r="O158" s="375"/>
      <c r="R158" s="438"/>
    </row>
    <row r="159" customFormat="false" ht="15" hidden="false" customHeight="true" outlineLevel="0" collapsed="false"/>
    <row r="160" customFormat="false" ht="15" hidden="false" customHeight="true" outlineLevel="0" collapsed="false"/>
    <row r="161" customFormat="false" ht="15" hidden="false" customHeight="true" outlineLevel="0" collapsed="false"/>
    <row r="162" customFormat="false" ht="15" hidden="false" customHeight="true" outlineLevel="0" collapsed="false"/>
    <row r="163" customFormat="false" ht="15" hidden="false" customHeight="true" outlineLevel="0" collapsed="false"/>
    <row r="164" s="437" customFormat="true" ht="15" hidden="false" customHeight="true" outlineLevel="0" collapsed="false">
      <c r="A164" s="374"/>
      <c r="B164" s="374"/>
      <c r="C164" s="375"/>
      <c r="D164" s="375"/>
      <c r="E164" s="375"/>
      <c r="F164" s="375"/>
      <c r="G164" s="375"/>
      <c r="H164" s="375"/>
      <c r="I164" s="375"/>
      <c r="J164" s="375"/>
      <c r="K164" s="375"/>
      <c r="L164" s="375"/>
      <c r="M164" s="375"/>
      <c r="N164" s="375"/>
      <c r="O164" s="375"/>
      <c r="R164" s="438"/>
    </row>
    <row r="165" s="283" customFormat="true" ht="15.75" hidden="false" customHeight="true" outlineLevel="0" collapsed="false">
      <c r="A165" s="290" t="s">
        <v>220</v>
      </c>
      <c r="B165" s="381"/>
      <c r="C165" s="287"/>
      <c r="D165" s="287"/>
      <c r="E165" s="287"/>
      <c r="F165" s="287"/>
      <c r="G165" s="287"/>
      <c r="H165" s="287"/>
      <c r="I165" s="287"/>
      <c r="J165" s="287"/>
      <c r="K165" s="287"/>
      <c r="L165" s="287"/>
      <c r="M165" s="287"/>
      <c r="N165" s="287"/>
      <c r="O165" s="287"/>
      <c r="P165" s="287"/>
      <c r="Q165" s="287"/>
    </row>
    <row r="166" s="283" customFormat="true" ht="12.75" hidden="false" customHeight="true" outlineLevel="0" collapsed="false">
      <c r="A166" s="439" t="s">
        <v>171</v>
      </c>
      <c r="B166" s="440" t="s">
        <v>172</v>
      </c>
      <c r="C166" s="388" t="s">
        <v>173</v>
      </c>
      <c r="D166" s="388"/>
      <c r="E166" s="388"/>
      <c r="F166" s="388"/>
      <c r="G166" s="388"/>
      <c r="H166" s="388"/>
      <c r="I166" s="388"/>
      <c r="J166" s="388"/>
      <c r="K166" s="388"/>
      <c r="L166" s="388"/>
      <c r="M166" s="388"/>
      <c r="N166" s="388"/>
      <c r="O166" s="388"/>
      <c r="P166" s="287"/>
      <c r="Q166" s="287"/>
    </row>
    <row r="167" s="283" customFormat="true" ht="12.75" hidden="false" customHeight="true" outlineLevel="0" collapsed="false">
      <c r="A167" s="439"/>
      <c r="B167" s="439"/>
      <c r="C167" s="388" t="s">
        <v>95</v>
      </c>
      <c r="D167" s="388" t="s">
        <v>96</v>
      </c>
      <c r="E167" s="388" t="s">
        <v>174</v>
      </c>
      <c r="F167" s="388" t="s">
        <v>98</v>
      </c>
      <c r="G167" s="389" t="s">
        <v>99</v>
      </c>
      <c r="H167" s="389" t="s">
        <v>100</v>
      </c>
      <c r="I167" s="389" t="s">
        <v>101</v>
      </c>
      <c r="J167" s="389" t="s">
        <v>102</v>
      </c>
      <c r="K167" s="389" t="s">
        <v>91</v>
      </c>
      <c r="L167" s="389" t="s">
        <v>92</v>
      </c>
      <c r="M167" s="389" t="s">
        <v>93</v>
      </c>
      <c r="N167" s="389" t="s">
        <v>94</v>
      </c>
      <c r="O167" s="388" t="s">
        <v>90</v>
      </c>
      <c r="P167" s="287"/>
      <c r="Q167" s="287"/>
    </row>
    <row r="168" s="283" customFormat="true" ht="12.75" hidden="false" customHeight="true" outlineLevel="0" collapsed="false">
      <c r="A168" s="345" t="s">
        <v>175</v>
      </c>
      <c r="B168" s="346"/>
      <c r="C168" s="347" t="n">
        <v>207944.42</v>
      </c>
      <c r="D168" s="347" t="n">
        <v>201458.66</v>
      </c>
      <c r="E168" s="347" t="n">
        <v>256334.35</v>
      </c>
      <c r="F168" s="347" t="n">
        <v>236361.62</v>
      </c>
      <c r="G168" s="347" t="n">
        <v>237576.9</v>
      </c>
      <c r="H168" s="347" t="n">
        <v>282069.92</v>
      </c>
      <c r="I168" s="347" t="n">
        <v>237736</v>
      </c>
      <c r="J168" s="347" t="n">
        <v>233657.67</v>
      </c>
      <c r="K168" s="347" t="n">
        <v>265271.55</v>
      </c>
      <c r="L168" s="347" t="n">
        <v>256750.48</v>
      </c>
      <c r="M168" s="347" t="n">
        <v>261309.44</v>
      </c>
      <c r="N168" s="347" t="n">
        <v>287397.89</v>
      </c>
      <c r="O168" s="347" t="n">
        <v>2963868.9</v>
      </c>
      <c r="P168" s="287"/>
      <c r="Q168" s="287"/>
    </row>
    <row r="169" s="283" customFormat="true" ht="12.75" hidden="false" customHeight="true" outlineLevel="0" collapsed="false">
      <c r="A169" s="352" t="s">
        <v>176</v>
      </c>
      <c r="B169" s="353"/>
      <c r="C169" s="308" t="n">
        <v>184319.93</v>
      </c>
      <c r="D169" s="308" t="n">
        <v>181099.8</v>
      </c>
      <c r="E169" s="308" t="n">
        <v>230208.56</v>
      </c>
      <c r="F169" s="308" t="n">
        <v>216832.28</v>
      </c>
      <c r="G169" s="308" t="n">
        <v>214255.49</v>
      </c>
      <c r="H169" s="308" t="n">
        <v>254608</v>
      </c>
      <c r="I169" s="308" t="n">
        <v>218206.66</v>
      </c>
      <c r="J169" s="308" t="n">
        <v>214128.33</v>
      </c>
      <c r="K169" s="308" t="n">
        <v>245742.21</v>
      </c>
      <c r="L169" s="308" t="n">
        <v>237221.14</v>
      </c>
      <c r="M169" s="308" t="n">
        <v>241780.1</v>
      </c>
      <c r="N169" s="308" t="n">
        <v>265644.33</v>
      </c>
      <c r="O169" s="308" t="n">
        <v>2704046.83</v>
      </c>
      <c r="P169" s="287"/>
      <c r="Q169" s="287"/>
    </row>
    <row r="170" s="283" customFormat="true" ht="12.75" hidden="false" customHeight="true" outlineLevel="0" collapsed="false">
      <c r="A170" s="352" t="s">
        <v>177</v>
      </c>
      <c r="B170" s="353"/>
      <c r="C170" s="308" t="n">
        <v>0</v>
      </c>
      <c r="D170" s="308" t="n">
        <v>0</v>
      </c>
      <c r="E170" s="308" t="n">
        <v>0</v>
      </c>
      <c r="F170" s="308" t="n">
        <v>0</v>
      </c>
      <c r="G170" s="308" t="n">
        <v>0</v>
      </c>
      <c r="H170" s="308" t="n">
        <v>0</v>
      </c>
      <c r="I170" s="308" t="n">
        <v>0</v>
      </c>
      <c r="J170" s="308" t="n">
        <v>0</v>
      </c>
      <c r="K170" s="308" t="n">
        <v>0</v>
      </c>
      <c r="L170" s="308" t="n">
        <v>0</v>
      </c>
      <c r="M170" s="308" t="n">
        <v>0</v>
      </c>
      <c r="N170" s="308" t="n">
        <v>0</v>
      </c>
      <c r="O170" s="308" t="n">
        <v>0</v>
      </c>
      <c r="P170" s="287"/>
      <c r="Q170" s="287"/>
    </row>
    <row r="171" s="283" customFormat="true" ht="12.75" hidden="false" customHeight="true" outlineLevel="0" collapsed="false">
      <c r="A171" s="392" t="s">
        <v>178</v>
      </c>
      <c r="B171" s="392" t="s">
        <v>225</v>
      </c>
      <c r="C171" s="308" t="n">
        <v>0</v>
      </c>
      <c r="D171" s="308" t="n">
        <v>0</v>
      </c>
      <c r="E171" s="308" t="n">
        <v>0</v>
      </c>
      <c r="F171" s="308" t="n">
        <v>0</v>
      </c>
      <c r="G171" s="308" t="n">
        <v>0</v>
      </c>
      <c r="H171" s="308" t="n">
        <v>0</v>
      </c>
      <c r="I171" s="308" t="n">
        <v>0</v>
      </c>
      <c r="J171" s="308" t="n">
        <v>0</v>
      </c>
      <c r="K171" s="308" t="n">
        <v>0</v>
      </c>
      <c r="L171" s="308" t="n">
        <v>0</v>
      </c>
      <c r="M171" s="308" t="n">
        <v>0</v>
      </c>
      <c r="N171" s="308" t="n">
        <v>0</v>
      </c>
      <c r="O171" s="308" t="n">
        <v>0</v>
      </c>
      <c r="P171" s="287"/>
      <c r="Q171" s="287"/>
    </row>
    <row r="172" s="283" customFormat="true" ht="12.75" hidden="false" customHeight="true" outlineLevel="0" collapsed="false">
      <c r="A172" s="392" t="s">
        <v>178</v>
      </c>
      <c r="B172" s="392" t="s">
        <v>221</v>
      </c>
      <c r="C172" s="308" t="n">
        <v>0</v>
      </c>
      <c r="D172" s="308" t="n">
        <v>0</v>
      </c>
      <c r="E172" s="308" t="n">
        <v>0</v>
      </c>
      <c r="F172" s="308" t="n">
        <v>0</v>
      </c>
      <c r="G172" s="308" t="n">
        <v>0</v>
      </c>
      <c r="H172" s="308" t="n">
        <v>0</v>
      </c>
      <c r="I172" s="308" t="n">
        <v>0</v>
      </c>
      <c r="J172" s="308" t="n">
        <v>0</v>
      </c>
      <c r="K172" s="308" t="n">
        <v>0</v>
      </c>
      <c r="L172" s="308" t="n">
        <v>0</v>
      </c>
      <c r="M172" s="308" t="n">
        <v>0</v>
      </c>
      <c r="N172" s="308" t="n">
        <v>0</v>
      </c>
      <c r="O172" s="308" t="n">
        <v>0</v>
      </c>
      <c r="P172" s="287"/>
      <c r="Q172" s="287"/>
    </row>
    <row r="173" s="283" customFormat="true" ht="12.75" hidden="false" customHeight="true" outlineLevel="0" collapsed="false">
      <c r="A173" s="392" t="s">
        <v>222</v>
      </c>
      <c r="B173" s="392"/>
      <c r="C173" s="308" t="n">
        <v>162710.12</v>
      </c>
      <c r="D173" s="308" t="n">
        <v>178968.47</v>
      </c>
      <c r="E173" s="308" t="n">
        <v>198854.26</v>
      </c>
      <c r="F173" s="308" t="n">
        <v>207471.83</v>
      </c>
      <c r="G173" s="308" t="n">
        <v>207496.74</v>
      </c>
      <c r="H173" s="308" t="n">
        <v>238958.43</v>
      </c>
      <c r="I173" s="308" t="n">
        <v>206601.37</v>
      </c>
      <c r="J173" s="308" t="n">
        <v>206601.37</v>
      </c>
      <c r="K173" s="308" t="n">
        <v>215055.92</v>
      </c>
      <c r="L173" s="308" t="n">
        <v>235815.81</v>
      </c>
      <c r="M173" s="308" t="n">
        <v>225811.01</v>
      </c>
      <c r="N173" s="308" t="n">
        <v>221653.13</v>
      </c>
      <c r="O173" s="308" t="n">
        <v>2505998.46</v>
      </c>
      <c r="P173" s="287"/>
      <c r="Q173" s="287"/>
    </row>
    <row r="174" s="283" customFormat="true" ht="12.75" hidden="false" customHeight="true" outlineLevel="0" collapsed="false">
      <c r="A174" s="392" t="s">
        <v>232</v>
      </c>
      <c r="B174" s="392" t="s">
        <v>225</v>
      </c>
      <c r="C174" s="308" t="n">
        <v>0</v>
      </c>
      <c r="D174" s="308" t="n">
        <v>0</v>
      </c>
      <c r="E174" s="308" t="n">
        <v>0</v>
      </c>
      <c r="F174" s="308" t="n">
        <v>0</v>
      </c>
      <c r="G174" s="308" t="n">
        <v>0</v>
      </c>
      <c r="H174" s="308" t="n">
        <v>0</v>
      </c>
      <c r="I174" s="308" t="n">
        <v>0</v>
      </c>
      <c r="J174" s="308" t="n">
        <v>0</v>
      </c>
      <c r="K174" s="308" t="n">
        <v>0</v>
      </c>
      <c r="L174" s="308" t="n">
        <v>0</v>
      </c>
      <c r="M174" s="308" t="n">
        <v>0</v>
      </c>
      <c r="N174" s="308" t="n">
        <v>0</v>
      </c>
      <c r="O174" s="308" t="n">
        <v>0</v>
      </c>
      <c r="P174" s="287"/>
      <c r="Q174" s="287"/>
    </row>
    <row r="175" s="283" customFormat="true" ht="12.75" hidden="false" customHeight="true" outlineLevel="0" collapsed="false">
      <c r="A175" s="392" t="s">
        <v>232</v>
      </c>
      <c r="B175" s="392" t="s">
        <v>221</v>
      </c>
      <c r="C175" s="308" t="n">
        <v>162710.12</v>
      </c>
      <c r="D175" s="308" t="n">
        <v>178968.47</v>
      </c>
      <c r="E175" s="308" t="n">
        <v>198854.26</v>
      </c>
      <c r="F175" s="308" t="n">
        <v>207471.83</v>
      </c>
      <c r="G175" s="308" t="n">
        <v>207496.74</v>
      </c>
      <c r="H175" s="308" t="n">
        <v>238958.43</v>
      </c>
      <c r="I175" s="308" t="n">
        <v>206601.37</v>
      </c>
      <c r="J175" s="308" t="n">
        <v>206601.37</v>
      </c>
      <c r="K175" s="308" t="n">
        <v>215055.92</v>
      </c>
      <c r="L175" s="308" t="n">
        <v>235815.81</v>
      </c>
      <c r="M175" s="308" t="n">
        <v>225811.01</v>
      </c>
      <c r="N175" s="308" t="n">
        <v>221653.13</v>
      </c>
      <c r="O175" s="308" t="n">
        <v>2505998.46</v>
      </c>
      <c r="P175" s="287"/>
      <c r="Q175" s="287"/>
    </row>
    <row r="176" s="283" customFormat="true" ht="12.75" hidden="false" customHeight="true" outlineLevel="0" collapsed="false">
      <c r="A176" s="392" t="s">
        <v>186</v>
      </c>
      <c r="B176" s="392"/>
      <c r="C176" s="308" t="n">
        <v>21609.81</v>
      </c>
      <c r="D176" s="308" t="n">
        <v>2131.33</v>
      </c>
      <c r="E176" s="308" t="n">
        <v>31354.3</v>
      </c>
      <c r="F176" s="308" t="n">
        <v>9360.45</v>
      </c>
      <c r="G176" s="308" t="n">
        <v>6758.75</v>
      </c>
      <c r="H176" s="308" t="n">
        <v>15649.57</v>
      </c>
      <c r="I176" s="308" t="n">
        <v>11605.29</v>
      </c>
      <c r="J176" s="308" t="n">
        <v>7526.96</v>
      </c>
      <c r="K176" s="308" t="n">
        <v>30686.29</v>
      </c>
      <c r="L176" s="308" t="n">
        <v>1405.33</v>
      </c>
      <c r="M176" s="308" t="n">
        <v>15969.09</v>
      </c>
      <c r="N176" s="308" t="n">
        <v>43991.2</v>
      </c>
      <c r="O176" s="308" t="n">
        <v>198048.37</v>
      </c>
      <c r="P176" s="287"/>
      <c r="Q176" s="287"/>
    </row>
    <row r="177" s="283" customFormat="true" ht="12.75" hidden="false" customHeight="true" outlineLevel="0" collapsed="false">
      <c r="A177" s="392" t="s">
        <v>232</v>
      </c>
      <c r="B177" s="392" t="s">
        <v>225</v>
      </c>
      <c r="C177" s="308" t="n">
        <v>0</v>
      </c>
      <c r="D177" s="308" t="n">
        <v>0</v>
      </c>
      <c r="E177" s="308" t="n">
        <v>0</v>
      </c>
      <c r="F177" s="308" t="n">
        <v>0</v>
      </c>
      <c r="G177" s="308" t="n">
        <v>0</v>
      </c>
      <c r="H177" s="308" t="n">
        <v>0</v>
      </c>
      <c r="I177" s="308" t="n">
        <v>0</v>
      </c>
      <c r="J177" s="308" t="n">
        <v>0</v>
      </c>
      <c r="K177" s="308" t="n">
        <v>0</v>
      </c>
      <c r="L177" s="308" t="n">
        <v>0</v>
      </c>
      <c r="M177" s="308" t="n">
        <v>0</v>
      </c>
      <c r="N177" s="308" t="n">
        <v>0</v>
      </c>
      <c r="O177" s="308" t="n">
        <v>0</v>
      </c>
      <c r="P177" s="287"/>
      <c r="Q177" s="287"/>
    </row>
    <row r="178" s="283" customFormat="true" ht="12.75" hidden="false" customHeight="true" outlineLevel="0" collapsed="false">
      <c r="A178" s="352" t="s">
        <v>232</v>
      </c>
      <c r="B178" s="353" t="s">
        <v>221</v>
      </c>
      <c r="C178" s="308" t="n">
        <v>21609.81</v>
      </c>
      <c r="D178" s="308" t="n">
        <v>2131.33</v>
      </c>
      <c r="E178" s="308" t="n">
        <v>31354.3</v>
      </c>
      <c r="F178" s="308" t="n">
        <v>9360.45</v>
      </c>
      <c r="G178" s="308" t="n">
        <v>6758.75</v>
      </c>
      <c r="H178" s="308" t="n">
        <v>15649.57</v>
      </c>
      <c r="I178" s="308" t="n">
        <v>11605.29</v>
      </c>
      <c r="J178" s="308" t="n">
        <v>7526.96</v>
      </c>
      <c r="K178" s="308" t="n">
        <v>30686.29</v>
      </c>
      <c r="L178" s="308" t="n">
        <v>1405.33</v>
      </c>
      <c r="M178" s="308" t="n">
        <v>15969.09</v>
      </c>
      <c r="N178" s="308" t="n">
        <v>43991.2</v>
      </c>
      <c r="O178" s="308" t="n">
        <v>198048.37</v>
      </c>
      <c r="P178" s="287"/>
      <c r="Q178" s="287"/>
    </row>
    <row r="179" s="283" customFormat="true" ht="12.75" hidden="false" customHeight="true" outlineLevel="0" collapsed="false">
      <c r="A179" s="392" t="s">
        <v>187</v>
      </c>
      <c r="B179" s="392"/>
      <c r="C179" s="308" t="n">
        <v>22381.72</v>
      </c>
      <c r="D179" s="308" t="n">
        <v>18741.49</v>
      </c>
      <c r="E179" s="308" t="n">
        <v>24006.73</v>
      </c>
      <c r="F179" s="308" t="n">
        <v>19529.34</v>
      </c>
      <c r="G179" s="308" t="n">
        <v>23321.41</v>
      </c>
      <c r="H179" s="308" t="n">
        <v>24136.92</v>
      </c>
      <c r="I179" s="308" t="n">
        <v>19529.34</v>
      </c>
      <c r="J179" s="308" t="n">
        <v>19529.34</v>
      </c>
      <c r="K179" s="308" t="n">
        <v>19529.34</v>
      </c>
      <c r="L179" s="308" t="n">
        <v>19529.34</v>
      </c>
      <c r="M179" s="308" t="n">
        <v>19529.34</v>
      </c>
      <c r="N179" s="308" t="n">
        <v>21753.56</v>
      </c>
      <c r="O179" s="308" t="n">
        <v>251517.87</v>
      </c>
      <c r="P179" s="287"/>
      <c r="Q179" s="287"/>
    </row>
    <row r="180" s="283" customFormat="true" ht="12.75" hidden="false" customHeight="true" outlineLevel="0" collapsed="false">
      <c r="A180" s="392" t="s">
        <v>177</v>
      </c>
      <c r="B180" s="392"/>
      <c r="C180" s="308" t="n">
        <v>0</v>
      </c>
      <c r="D180" s="308" t="n">
        <v>0</v>
      </c>
      <c r="E180" s="308" t="n">
        <v>0</v>
      </c>
      <c r="F180" s="308" t="n">
        <v>0</v>
      </c>
      <c r="G180" s="308" t="n">
        <v>0</v>
      </c>
      <c r="H180" s="308" t="n">
        <v>0</v>
      </c>
      <c r="I180" s="308" t="n">
        <v>0</v>
      </c>
      <c r="J180" s="308" t="n">
        <v>0</v>
      </c>
      <c r="K180" s="308" t="n">
        <v>0</v>
      </c>
      <c r="L180" s="308" t="n">
        <v>0</v>
      </c>
      <c r="M180" s="308" t="n">
        <v>0</v>
      </c>
      <c r="N180" s="308" t="n">
        <v>0</v>
      </c>
      <c r="O180" s="308" t="n">
        <v>0</v>
      </c>
      <c r="P180" s="287"/>
      <c r="Q180" s="287"/>
    </row>
    <row r="181" s="283" customFormat="true" ht="12.75" hidden="false" customHeight="true" outlineLevel="0" collapsed="false">
      <c r="A181" s="392" t="s">
        <v>178</v>
      </c>
      <c r="B181" s="392" t="s">
        <v>225</v>
      </c>
      <c r="C181" s="308" t="n">
        <v>0</v>
      </c>
      <c r="D181" s="308" t="n">
        <v>0</v>
      </c>
      <c r="E181" s="308" t="n">
        <v>0</v>
      </c>
      <c r="F181" s="308" t="n">
        <v>0</v>
      </c>
      <c r="G181" s="308" t="n">
        <v>0</v>
      </c>
      <c r="H181" s="308" t="n">
        <v>0</v>
      </c>
      <c r="I181" s="308" t="n">
        <v>0</v>
      </c>
      <c r="J181" s="308" t="n">
        <v>0</v>
      </c>
      <c r="K181" s="308" t="n">
        <v>0</v>
      </c>
      <c r="L181" s="308" t="n">
        <v>0</v>
      </c>
      <c r="M181" s="308" t="n">
        <v>0</v>
      </c>
      <c r="N181" s="308" t="n">
        <v>0</v>
      </c>
      <c r="O181" s="308" t="n">
        <v>0</v>
      </c>
      <c r="P181" s="287"/>
      <c r="Q181" s="287"/>
    </row>
    <row r="182" s="283" customFormat="true" ht="12.75" hidden="false" customHeight="true" outlineLevel="0" collapsed="false">
      <c r="A182" s="392" t="s">
        <v>178</v>
      </c>
      <c r="B182" s="392" t="s">
        <v>221</v>
      </c>
      <c r="C182" s="308" t="n">
        <v>0</v>
      </c>
      <c r="D182" s="308" t="n">
        <v>0</v>
      </c>
      <c r="E182" s="308" t="n">
        <v>0</v>
      </c>
      <c r="F182" s="308" t="n">
        <v>0</v>
      </c>
      <c r="G182" s="308" t="n">
        <v>0</v>
      </c>
      <c r="H182" s="308" t="n">
        <v>0</v>
      </c>
      <c r="I182" s="308" t="n">
        <v>0</v>
      </c>
      <c r="J182" s="308" t="n">
        <v>0</v>
      </c>
      <c r="K182" s="308" t="n">
        <v>0</v>
      </c>
      <c r="L182" s="308" t="n">
        <v>0</v>
      </c>
      <c r="M182" s="308" t="n">
        <v>0</v>
      </c>
      <c r="N182" s="308" t="n">
        <v>0</v>
      </c>
      <c r="O182" s="308" t="n">
        <v>0</v>
      </c>
      <c r="P182" s="287"/>
      <c r="Q182" s="287"/>
    </row>
    <row r="183" s="283" customFormat="true" ht="12.75" hidden="false" customHeight="true" outlineLevel="0" collapsed="false">
      <c r="A183" s="352" t="s">
        <v>223</v>
      </c>
      <c r="B183" s="353"/>
      <c r="C183" s="308" t="n">
        <v>18741.49</v>
      </c>
      <c r="D183" s="308" t="n">
        <v>18741.49</v>
      </c>
      <c r="E183" s="308" t="n">
        <v>18741.49</v>
      </c>
      <c r="F183" s="308" t="n">
        <v>19529.34</v>
      </c>
      <c r="G183" s="308" t="n">
        <v>19529.34</v>
      </c>
      <c r="H183" s="308" t="n">
        <v>19529.34</v>
      </c>
      <c r="I183" s="308" t="n">
        <v>19529.34</v>
      </c>
      <c r="J183" s="308" t="n">
        <v>19529.34</v>
      </c>
      <c r="K183" s="308" t="n">
        <v>19529.34</v>
      </c>
      <c r="L183" s="308" t="n">
        <v>19529.34</v>
      </c>
      <c r="M183" s="308" t="n">
        <v>19529.34</v>
      </c>
      <c r="N183" s="308" t="n">
        <v>19529.34</v>
      </c>
      <c r="O183" s="308" t="n">
        <v>231988.53</v>
      </c>
      <c r="P183" s="287"/>
      <c r="Q183" s="287"/>
    </row>
    <row r="184" s="283" customFormat="true" ht="12.75" hidden="false" customHeight="true" outlineLevel="0" collapsed="false">
      <c r="A184" s="392" t="s">
        <v>232</v>
      </c>
      <c r="B184" s="392" t="s">
        <v>225</v>
      </c>
      <c r="C184" s="308" t="n">
        <v>0</v>
      </c>
      <c r="D184" s="308" t="n">
        <v>0</v>
      </c>
      <c r="E184" s="308" t="n">
        <v>0</v>
      </c>
      <c r="F184" s="308" t="n">
        <v>0</v>
      </c>
      <c r="G184" s="308" t="n">
        <v>0</v>
      </c>
      <c r="H184" s="308" t="n">
        <v>0</v>
      </c>
      <c r="I184" s="308" t="n">
        <v>0</v>
      </c>
      <c r="J184" s="308" t="n">
        <v>0</v>
      </c>
      <c r="K184" s="308" t="n">
        <v>0</v>
      </c>
      <c r="L184" s="308" t="n">
        <v>0</v>
      </c>
      <c r="M184" s="308" t="n">
        <v>0</v>
      </c>
      <c r="N184" s="308" t="n">
        <v>0</v>
      </c>
      <c r="O184" s="308" t="n">
        <v>0</v>
      </c>
      <c r="P184" s="287"/>
      <c r="Q184" s="287"/>
    </row>
    <row r="185" s="283" customFormat="true" ht="12.75" hidden="false" customHeight="true" outlineLevel="0" collapsed="false">
      <c r="A185" s="392" t="s">
        <v>232</v>
      </c>
      <c r="B185" s="392" t="s">
        <v>221</v>
      </c>
      <c r="C185" s="308" t="n">
        <v>18741.49</v>
      </c>
      <c r="D185" s="308" t="n">
        <v>18741.49</v>
      </c>
      <c r="E185" s="308" t="n">
        <v>18741.49</v>
      </c>
      <c r="F185" s="308" t="n">
        <v>19529.34</v>
      </c>
      <c r="G185" s="308" t="n">
        <v>19529.34</v>
      </c>
      <c r="H185" s="308" t="n">
        <v>19529.34</v>
      </c>
      <c r="I185" s="308" t="n">
        <v>19529.34</v>
      </c>
      <c r="J185" s="308" t="n">
        <v>19529.34</v>
      </c>
      <c r="K185" s="308" t="n">
        <v>19529.34</v>
      </c>
      <c r="L185" s="308" t="n">
        <v>19529.34</v>
      </c>
      <c r="M185" s="308" t="n">
        <v>19529.34</v>
      </c>
      <c r="N185" s="308" t="n">
        <v>19529.34</v>
      </c>
      <c r="O185" s="308" t="n">
        <v>231988.53</v>
      </c>
      <c r="P185" s="287"/>
      <c r="Q185" s="287"/>
    </row>
    <row r="186" s="283" customFormat="true" ht="12.75" hidden="false" customHeight="true" outlineLevel="0" collapsed="false">
      <c r="A186" s="392" t="s">
        <v>189</v>
      </c>
      <c r="B186" s="392"/>
      <c r="C186" s="308" t="n">
        <v>3640.23</v>
      </c>
      <c r="D186" s="308" t="n">
        <v>0</v>
      </c>
      <c r="E186" s="308" t="n">
        <v>5265.24</v>
      </c>
      <c r="F186" s="308" t="n">
        <v>0</v>
      </c>
      <c r="G186" s="308" t="n">
        <v>3792.07</v>
      </c>
      <c r="H186" s="308" t="n">
        <v>4607.58</v>
      </c>
      <c r="I186" s="308" t="n">
        <v>0</v>
      </c>
      <c r="J186" s="308" t="n">
        <v>0</v>
      </c>
      <c r="K186" s="308" t="n">
        <v>0</v>
      </c>
      <c r="L186" s="308" t="n">
        <v>0</v>
      </c>
      <c r="M186" s="308" t="n">
        <v>0</v>
      </c>
      <c r="N186" s="308" t="n">
        <v>2224.22</v>
      </c>
      <c r="O186" s="308" t="n">
        <v>19529.34</v>
      </c>
      <c r="P186" s="287"/>
      <c r="Q186" s="287"/>
    </row>
    <row r="187" s="283" customFormat="true" ht="12.75" hidden="false" customHeight="true" outlineLevel="0" collapsed="false">
      <c r="A187" s="352" t="s">
        <v>232</v>
      </c>
      <c r="B187" s="353" t="s">
        <v>225</v>
      </c>
      <c r="C187" s="308" t="n">
        <v>0</v>
      </c>
      <c r="D187" s="308" t="n">
        <v>0</v>
      </c>
      <c r="E187" s="308" t="n">
        <v>0</v>
      </c>
      <c r="F187" s="308" t="n">
        <v>0</v>
      </c>
      <c r="G187" s="308" t="n">
        <v>0</v>
      </c>
      <c r="H187" s="308" t="n">
        <v>0</v>
      </c>
      <c r="I187" s="308" t="n">
        <v>0</v>
      </c>
      <c r="J187" s="308" t="n">
        <v>0</v>
      </c>
      <c r="K187" s="308" t="n">
        <v>0</v>
      </c>
      <c r="L187" s="308" t="n">
        <v>0</v>
      </c>
      <c r="M187" s="308" t="n">
        <v>0</v>
      </c>
      <c r="N187" s="308" t="n">
        <v>0</v>
      </c>
      <c r="O187" s="308" t="n">
        <v>0</v>
      </c>
      <c r="P187" s="287"/>
      <c r="Q187" s="287"/>
    </row>
    <row r="188" s="283" customFormat="true" ht="12.75" hidden="false" customHeight="true" outlineLevel="0" collapsed="false">
      <c r="A188" s="352" t="s">
        <v>232</v>
      </c>
      <c r="B188" s="353" t="s">
        <v>221</v>
      </c>
      <c r="C188" s="308" t="n">
        <v>3640.23</v>
      </c>
      <c r="D188" s="308" t="n">
        <v>0</v>
      </c>
      <c r="E188" s="308" t="n">
        <v>5265.24</v>
      </c>
      <c r="F188" s="308" t="n">
        <v>0</v>
      </c>
      <c r="G188" s="308" t="n">
        <v>3792.07</v>
      </c>
      <c r="H188" s="308" t="n">
        <v>4607.58</v>
      </c>
      <c r="I188" s="308" t="n">
        <v>0</v>
      </c>
      <c r="J188" s="308" t="n">
        <v>0</v>
      </c>
      <c r="K188" s="308" t="n">
        <v>0</v>
      </c>
      <c r="L188" s="308" t="n">
        <v>0</v>
      </c>
      <c r="M188" s="308" t="n">
        <v>0</v>
      </c>
      <c r="N188" s="308" t="n">
        <v>2224.22</v>
      </c>
      <c r="O188" s="308" t="n">
        <v>19529.34</v>
      </c>
      <c r="P188" s="287"/>
      <c r="Q188" s="287"/>
    </row>
    <row r="189" s="283" customFormat="true" ht="12.75" hidden="false" customHeight="true" outlineLevel="0" collapsed="false">
      <c r="A189" s="392" t="s">
        <v>190</v>
      </c>
      <c r="B189" s="392"/>
      <c r="C189" s="308" t="n">
        <v>1242.77</v>
      </c>
      <c r="D189" s="308" t="n">
        <v>1617.37</v>
      </c>
      <c r="E189" s="308" t="n">
        <v>2119.06</v>
      </c>
      <c r="F189" s="308" t="n">
        <v>0</v>
      </c>
      <c r="G189" s="308" t="n">
        <v>0</v>
      </c>
      <c r="H189" s="308" t="n">
        <v>3325</v>
      </c>
      <c r="I189" s="308" t="n">
        <v>0</v>
      </c>
      <c r="J189" s="308" t="n">
        <v>0</v>
      </c>
      <c r="K189" s="308" t="n">
        <v>0</v>
      </c>
      <c r="L189" s="308" t="n">
        <v>0</v>
      </c>
      <c r="M189" s="308" t="n">
        <v>0</v>
      </c>
      <c r="N189" s="308" t="n">
        <v>0</v>
      </c>
      <c r="O189" s="308" t="n">
        <v>8304.2</v>
      </c>
      <c r="P189" s="287"/>
      <c r="Q189" s="287"/>
    </row>
    <row r="190" s="283" customFormat="true" ht="12.75" hidden="false" customHeight="true" outlineLevel="0" collapsed="false">
      <c r="A190" s="392" t="s">
        <v>191</v>
      </c>
      <c r="B190" s="392"/>
      <c r="C190" s="308" t="n">
        <v>0</v>
      </c>
      <c r="D190" s="308" t="n">
        <v>1617.37</v>
      </c>
      <c r="E190" s="308" t="n">
        <v>1402.37</v>
      </c>
      <c r="F190" s="308" t="n">
        <v>0</v>
      </c>
      <c r="G190" s="308" t="n">
        <v>0</v>
      </c>
      <c r="H190" s="308" t="n">
        <v>3325</v>
      </c>
      <c r="I190" s="308" t="n">
        <v>0</v>
      </c>
      <c r="J190" s="308" t="n">
        <v>0</v>
      </c>
      <c r="K190" s="308" t="n">
        <v>0</v>
      </c>
      <c r="L190" s="308" t="n">
        <v>0</v>
      </c>
      <c r="M190" s="308" t="n">
        <v>0</v>
      </c>
      <c r="N190" s="308" t="n">
        <v>0</v>
      </c>
      <c r="O190" s="308" t="n">
        <v>6344.74</v>
      </c>
      <c r="P190" s="287"/>
      <c r="Q190" s="287"/>
    </row>
    <row r="191" s="283" customFormat="true" ht="12.75" hidden="false" customHeight="true" outlineLevel="0" collapsed="false">
      <c r="A191" s="392" t="s">
        <v>232</v>
      </c>
      <c r="B191" s="392" t="s">
        <v>225</v>
      </c>
      <c r="C191" s="308" t="n">
        <v>0</v>
      </c>
      <c r="D191" s="308" t="n">
        <v>0</v>
      </c>
      <c r="E191" s="308" t="n">
        <v>0</v>
      </c>
      <c r="F191" s="308" t="n">
        <v>0</v>
      </c>
      <c r="G191" s="308" t="n">
        <v>0</v>
      </c>
      <c r="H191" s="308" t="n">
        <v>0</v>
      </c>
      <c r="I191" s="308" t="n">
        <v>0</v>
      </c>
      <c r="J191" s="308" t="n">
        <v>0</v>
      </c>
      <c r="K191" s="308" t="n">
        <v>0</v>
      </c>
      <c r="L191" s="308" t="n">
        <v>0</v>
      </c>
      <c r="M191" s="308" t="n">
        <v>0</v>
      </c>
      <c r="N191" s="308" t="n">
        <v>0</v>
      </c>
      <c r="O191" s="308" t="n">
        <v>0</v>
      </c>
      <c r="P191" s="287"/>
      <c r="Q191" s="287"/>
    </row>
    <row r="192" s="283" customFormat="true" ht="12.75" hidden="false" customHeight="true" outlineLevel="0" collapsed="false">
      <c r="A192" s="392" t="s">
        <v>232</v>
      </c>
      <c r="B192" s="392" t="s">
        <v>221</v>
      </c>
      <c r="C192" s="308" t="n">
        <v>0</v>
      </c>
      <c r="D192" s="308" t="n">
        <v>1617.37</v>
      </c>
      <c r="E192" s="308" t="n">
        <v>1402.37</v>
      </c>
      <c r="F192" s="308" t="n">
        <v>0</v>
      </c>
      <c r="G192" s="308" t="n">
        <v>0</v>
      </c>
      <c r="H192" s="308" t="n">
        <v>3325</v>
      </c>
      <c r="I192" s="308" t="n">
        <v>0</v>
      </c>
      <c r="J192" s="308" t="n">
        <v>0</v>
      </c>
      <c r="K192" s="308" t="n">
        <v>0</v>
      </c>
      <c r="L192" s="308" t="n">
        <v>0</v>
      </c>
      <c r="M192" s="308" t="n">
        <v>0</v>
      </c>
      <c r="N192" s="308" t="n">
        <v>0</v>
      </c>
      <c r="O192" s="308" t="n">
        <v>6344.74</v>
      </c>
      <c r="P192" s="287"/>
      <c r="Q192" s="287"/>
    </row>
    <row r="193" s="283" customFormat="true" ht="12.75" hidden="false" customHeight="true" outlineLevel="0" collapsed="false">
      <c r="A193" s="392" t="s">
        <v>177</v>
      </c>
      <c r="B193" s="392"/>
      <c r="C193" s="308" t="n">
        <v>0</v>
      </c>
      <c r="D193" s="308" t="n">
        <v>0</v>
      </c>
      <c r="E193" s="308" t="n">
        <v>0</v>
      </c>
      <c r="F193" s="308" t="n">
        <v>0</v>
      </c>
      <c r="G193" s="308" t="n">
        <v>0</v>
      </c>
      <c r="H193" s="308" t="n">
        <v>0</v>
      </c>
      <c r="I193" s="308" t="n">
        <v>0</v>
      </c>
      <c r="J193" s="308" t="n">
        <v>0</v>
      </c>
      <c r="K193" s="308" t="n">
        <v>0</v>
      </c>
      <c r="L193" s="308" t="n">
        <v>0</v>
      </c>
      <c r="M193" s="308" t="n">
        <v>0</v>
      </c>
      <c r="N193" s="308" t="n">
        <v>0</v>
      </c>
      <c r="O193" s="308" t="n">
        <v>0</v>
      </c>
      <c r="P193" s="287"/>
      <c r="Q193" s="287"/>
    </row>
    <row r="194" s="283" customFormat="true" ht="12.75" hidden="false" customHeight="true" outlineLevel="0" collapsed="false">
      <c r="A194" s="392" t="s">
        <v>178</v>
      </c>
      <c r="B194" s="392" t="s">
        <v>225</v>
      </c>
      <c r="C194" s="308" t="n">
        <v>0</v>
      </c>
      <c r="D194" s="308" t="n">
        <v>0</v>
      </c>
      <c r="E194" s="308" t="n">
        <v>0</v>
      </c>
      <c r="F194" s="308" t="n">
        <v>0</v>
      </c>
      <c r="G194" s="308" t="n">
        <v>0</v>
      </c>
      <c r="H194" s="308" t="n">
        <v>0</v>
      </c>
      <c r="I194" s="308" t="n">
        <v>0</v>
      </c>
      <c r="J194" s="308" t="n">
        <v>0</v>
      </c>
      <c r="K194" s="308" t="n">
        <v>0</v>
      </c>
      <c r="L194" s="308" t="n">
        <v>0</v>
      </c>
      <c r="M194" s="308" t="n">
        <v>0</v>
      </c>
      <c r="N194" s="308" t="n">
        <v>0</v>
      </c>
      <c r="O194" s="308" t="n">
        <v>0</v>
      </c>
      <c r="P194" s="287"/>
      <c r="Q194" s="287"/>
    </row>
    <row r="195" s="283" customFormat="true" ht="12.75" hidden="false" customHeight="true" outlineLevel="0" collapsed="false">
      <c r="A195" s="352" t="s">
        <v>178</v>
      </c>
      <c r="B195" s="353" t="s">
        <v>221</v>
      </c>
      <c r="C195" s="308" t="n">
        <v>0</v>
      </c>
      <c r="D195" s="308" t="n">
        <v>0</v>
      </c>
      <c r="E195" s="308" t="n">
        <v>0</v>
      </c>
      <c r="F195" s="308" t="n">
        <v>0</v>
      </c>
      <c r="G195" s="308" t="n">
        <v>0</v>
      </c>
      <c r="H195" s="308" t="n">
        <v>0</v>
      </c>
      <c r="I195" s="308" t="n">
        <v>0</v>
      </c>
      <c r="J195" s="308" t="n">
        <v>0</v>
      </c>
      <c r="K195" s="308" t="n">
        <v>0</v>
      </c>
      <c r="L195" s="308" t="n">
        <v>0</v>
      </c>
      <c r="M195" s="308" t="n">
        <v>0</v>
      </c>
      <c r="N195" s="308" t="n">
        <v>0</v>
      </c>
      <c r="O195" s="308" t="n">
        <v>0</v>
      </c>
      <c r="P195" s="287"/>
      <c r="Q195" s="287"/>
    </row>
    <row r="196" s="283" customFormat="true" ht="12.75" hidden="false" customHeight="true" outlineLevel="0" collapsed="false">
      <c r="A196" s="392" t="s">
        <v>192</v>
      </c>
      <c r="B196" s="392"/>
      <c r="C196" s="308" t="n">
        <v>0</v>
      </c>
      <c r="D196" s="308" t="n">
        <v>0</v>
      </c>
      <c r="E196" s="308" t="n">
        <v>0</v>
      </c>
      <c r="F196" s="308" t="n">
        <v>0</v>
      </c>
      <c r="G196" s="308" t="n">
        <v>0</v>
      </c>
      <c r="H196" s="308" t="n">
        <v>0</v>
      </c>
      <c r="I196" s="308" t="n">
        <v>0</v>
      </c>
      <c r="J196" s="308" t="n">
        <v>0</v>
      </c>
      <c r="K196" s="308" t="n">
        <v>0</v>
      </c>
      <c r="L196" s="308" t="n">
        <v>0</v>
      </c>
      <c r="M196" s="308" t="n">
        <v>0</v>
      </c>
      <c r="N196" s="308" t="n">
        <v>0</v>
      </c>
      <c r="O196" s="308" t="n">
        <v>0</v>
      </c>
      <c r="P196" s="287"/>
      <c r="Q196" s="287"/>
    </row>
    <row r="197" s="283" customFormat="true" ht="12.75" hidden="false" customHeight="true" outlineLevel="0" collapsed="false">
      <c r="A197" s="392" t="s">
        <v>232</v>
      </c>
      <c r="B197" s="392" t="s">
        <v>225</v>
      </c>
      <c r="C197" s="308" t="n">
        <v>0</v>
      </c>
      <c r="D197" s="308" t="n">
        <v>0</v>
      </c>
      <c r="E197" s="308" t="n">
        <v>0</v>
      </c>
      <c r="F197" s="308" t="n">
        <v>0</v>
      </c>
      <c r="G197" s="308" t="n">
        <v>0</v>
      </c>
      <c r="H197" s="308" t="n">
        <v>0</v>
      </c>
      <c r="I197" s="308" t="n">
        <v>0</v>
      </c>
      <c r="J197" s="308" t="n">
        <v>0</v>
      </c>
      <c r="K197" s="308" t="n">
        <v>0</v>
      </c>
      <c r="L197" s="308" t="n">
        <v>0</v>
      </c>
      <c r="M197" s="308" t="n">
        <v>0</v>
      </c>
      <c r="N197" s="308" t="n">
        <v>0</v>
      </c>
      <c r="O197" s="308" t="n">
        <v>0</v>
      </c>
      <c r="P197" s="287"/>
      <c r="Q197" s="287"/>
    </row>
    <row r="198" s="283" customFormat="true" ht="12.75" hidden="false" customHeight="true" outlineLevel="0" collapsed="false">
      <c r="A198" s="392" t="s">
        <v>232</v>
      </c>
      <c r="B198" s="392" t="s">
        <v>221</v>
      </c>
      <c r="C198" s="308" t="n">
        <v>0</v>
      </c>
      <c r="D198" s="308" t="n">
        <v>0</v>
      </c>
      <c r="E198" s="308" t="n">
        <v>0</v>
      </c>
      <c r="F198" s="308" t="n">
        <v>0</v>
      </c>
      <c r="G198" s="308" t="n">
        <v>0</v>
      </c>
      <c r="H198" s="308" t="n">
        <v>0</v>
      </c>
      <c r="I198" s="308" t="n">
        <v>0</v>
      </c>
      <c r="J198" s="308" t="n">
        <v>0</v>
      </c>
      <c r="K198" s="308" t="n">
        <v>0</v>
      </c>
      <c r="L198" s="308" t="n">
        <v>0</v>
      </c>
      <c r="M198" s="308" t="n">
        <v>0</v>
      </c>
      <c r="N198" s="308" t="n">
        <v>0</v>
      </c>
      <c r="O198" s="308" t="n">
        <v>0</v>
      </c>
      <c r="P198" s="287"/>
      <c r="Q198" s="287"/>
    </row>
    <row r="199" s="283" customFormat="true" ht="12.75" hidden="false" customHeight="true" outlineLevel="0" collapsed="false">
      <c r="A199" s="352" t="s">
        <v>193</v>
      </c>
      <c r="B199" s="353"/>
      <c r="C199" s="308" t="n">
        <v>1242.77</v>
      </c>
      <c r="D199" s="308" t="n">
        <v>0</v>
      </c>
      <c r="E199" s="308" t="n">
        <v>716.69</v>
      </c>
      <c r="F199" s="308" t="n">
        <v>0</v>
      </c>
      <c r="G199" s="308" t="n">
        <v>0</v>
      </c>
      <c r="H199" s="308" t="n">
        <v>0</v>
      </c>
      <c r="I199" s="308" t="n">
        <v>0</v>
      </c>
      <c r="J199" s="308" t="n">
        <v>0</v>
      </c>
      <c r="K199" s="308" t="n">
        <v>0</v>
      </c>
      <c r="L199" s="308" t="n">
        <v>0</v>
      </c>
      <c r="M199" s="308" t="n">
        <v>0</v>
      </c>
      <c r="N199" s="308" t="n">
        <v>0</v>
      </c>
      <c r="O199" s="308" t="n">
        <v>1959.46</v>
      </c>
      <c r="P199" s="287"/>
      <c r="Q199" s="287"/>
    </row>
    <row r="200" s="283" customFormat="true" ht="12.75" hidden="false" customHeight="true" outlineLevel="0" collapsed="false">
      <c r="A200" s="392" t="s">
        <v>232</v>
      </c>
      <c r="B200" s="392" t="s">
        <v>225</v>
      </c>
      <c r="C200" s="308" t="n">
        <v>0</v>
      </c>
      <c r="D200" s="308" t="n">
        <v>0</v>
      </c>
      <c r="E200" s="308" t="n">
        <v>0</v>
      </c>
      <c r="F200" s="308" t="n">
        <v>0</v>
      </c>
      <c r="G200" s="308" t="n">
        <v>0</v>
      </c>
      <c r="H200" s="308" t="n">
        <v>0</v>
      </c>
      <c r="I200" s="308" t="n">
        <v>0</v>
      </c>
      <c r="J200" s="308" t="n">
        <v>0</v>
      </c>
      <c r="K200" s="308" t="n">
        <v>0</v>
      </c>
      <c r="L200" s="308" t="n">
        <v>0</v>
      </c>
      <c r="M200" s="308" t="n">
        <v>0</v>
      </c>
      <c r="N200" s="308" t="n">
        <v>0</v>
      </c>
      <c r="O200" s="308" t="n">
        <v>0</v>
      </c>
      <c r="P200" s="287"/>
      <c r="Q200" s="287"/>
    </row>
    <row r="201" s="283" customFormat="true" ht="12.75" hidden="false" customHeight="true" outlineLevel="0" collapsed="false">
      <c r="A201" s="392" t="s">
        <v>232</v>
      </c>
      <c r="B201" s="392" t="s">
        <v>221</v>
      </c>
      <c r="C201" s="308" t="n">
        <v>1242.77</v>
      </c>
      <c r="D201" s="308" t="n">
        <v>0</v>
      </c>
      <c r="E201" s="308" t="n">
        <v>716.69</v>
      </c>
      <c r="F201" s="308" t="n">
        <v>0</v>
      </c>
      <c r="G201" s="308" t="n">
        <v>0</v>
      </c>
      <c r="H201" s="308" t="n">
        <v>0</v>
      </c>
      <c r="I201" s="308" t="n">
        <v>0</v>
      </c>
      <c r="J201" s="308" t="n">
        <v>0</v>
      </c>
      <c r="K201" s="308" t="n">
        <v>0</v>
      </c>
      <c r="L201" s="308" t="n">
        <v>0</v>
      </c>
      <c r="M201" s="308" t="n">
        <v>0</v>
      </c>
      <c r="N201" s="308" t="n">
        <v>0</v>
      </c>
      <c r="O201" s="308" t="n">
        <v>1959.46</v>
      </c>
      <c r="P201" s="287"/>
      <c r="Q201" s="287"/>
    </row>
    <row r="202" s="283" customFormat="true" ht="12.75" hidden="false" customHeight="true" outlineLevel="0" collapsed="false">
      <c r="A202" s="392" t="s">
        <v>194</v>
      </c>
      <c r="B202" s="392"/>
      <c r="C202" s="308" t="n">
        <v>0</v>
      </c>
      <c r="D202" s="308" t="n">
        <v>0</v>
      </c>
      <c r="E202" s="308" t="n">
        <v>0</v>
      </c>
      <c r="F202" s="308" t="n">
        <v>0</v>
      </c>
      <c r="G202" s="308" t="n">
        <v>0</v>
      </c>
      <c r="H202" s="308" t="n">
        <v>0</v>
      </c>
      <c r="I202" s="308" t="n">
        <v>0</v>
      </c>
      <c r="J202" s="308" t="n">
        <v>0</v>
      </c>
      <c r="K202" s="308" t="n">
        <v>0</v>
      </c>
      <c r="L202" s="308" t="n">
        <v>0</v>
      </c>
      <c r="M202" s="308" t="n">
        <v>0</v>
      </c>
      <c r="N202" s="308" t="n">
        <v>0</v>
      </c>
      <c r="O202" s="308" t="n">
        <v>0</v>
      </c>
      <c r="P202" s="287"/>
      <c r="Q202" s="287"/>
    </row>
    <row r="203" s="283" customFormat="true" ht="12.75" hidden="false" customHeight="true" outlineLevel="0" collapsed="false">
      <c r="A203" s="352" t="s">
        <v>232</v>
      </c>
      <c r="B203" s="353" t="s">
        <v>225</v>
      </c>
      <c r="C203" s="308" t="n">
        <v>0</v>
      </c>
      <c r="D203" s="308" t="n">
        <v>0</v>
      </c>
      <c r="E203" s="308" t="n">
        <v>0</v>
      </c>
      <c r="F203" s="308" t="n">
        <v>0</v>
      </c>
      <c r="G203" s="308" t="n">
        <v>0</v>
      </c>
      <c r="H203" s="308" t="n">
        <v>0</v>
      </c>
      <c r="I203" s="308" t="n">
        <v>0</v>
      </c>
      <c r="J203" s="308" t="n">
        <v>0</v>
      </c>
      <c r="K203" s="308" t="n">
        <v>0</v>
      </c>
      <c r="L203" s="308" t="n">
        <v>0</v>
      </c>
      <c r="M203" s="308" t="n">
        <v>0</v>
      </c>
      <c r="N203" s="308" t="n">
        <v>0</v>
      </c>
      <c r="O203" s="308" t="n">
        <v>0</v>
      </c>
      <c r="P203" s="287"/>
      <c r="Q203" s="287"/>
    </row>
    <row r="204" s="283" customFormat="true" ht="12.75" hidden="false" customHeight="true" outlineLevel="0" collapsed="false">
      <c r="A204" s="352" t="s">
        <v>232</v>
      </c>
      <c r="B204" s="353" t="s">
        <v>221</v>
      </c>
      <c r="C204" s="308" t="n">
        <v>0</v>
      </c>
      <c r="D204" s="308" t="n">
        <v>0</v>
      </c>
      <c r="E204" s="308" t="n">
        <v>0</v>
      </c>
      <c r="F204" s="308" t="n">
        <v>0</v>
      </c>
      <c r="G204" s="308" t="n">
        <v>0</v>
      </c>
      <c r="H204" s="308" t="n">
        <v>0</v>
      </c>
      <c r="I204" s="308" t="n">
        <v>0</v>
      </c>
      <c r="J204" s="308" t="n">
        <v>0</v>
      </c>
      <c r="K204" s="308" t="n">
        <v>0</v>
      </c>
      <c r="L204" s="308" t="n">
        <v>0</v>
      </c>
      <c r="M204" s="308" t="n">
        <v>0</v>
      </c>
      <c r="N204" s="308" t="n">
        <v>0</v>
      </c>
      <c r="O204" s="328" t="n">
        <v>0</v>
      </c>
      <c r="P204" s="287"/>
      <c r="Q204" s="287"/>
    </row>
    <row r="205" s="283" customFormat="true" ht="12.75" hidden="false" customHeight="true" outlineLevel="0" collapsed="false">
      <c r="A205" s="345" t="s">
        <v>195</v>
      </c>
      <c r="B205" s="345"/>
      <c r="C205" s="395" t="n">
        <v>0</v>
      </c>
      <c r="D205" s="395" t="n">
        <v>0</v>
      </c>
      <c r="E205" s="395" t="n">
        <v>0</v>
      </c>
      <c r="F205" s="395" t="n">
        <v>0</v>
      </c>
      <c r="G205" s="395" t="n">
        <v>0</v>
      </c>
      <c r="H205" s="395" t="n">
        <v>0</v>
      </c>
      <c r="I205" s="395" t="n">
        <v>0</v>
      </c>
      <c r="J205" s="395" t="n">
        <v>0</v>
      </c>
      <c r="K205" s="345" t="n">
        <v>0</v>
      </c>
      <c r="L205" s="345" t="n">
        <v>0</v>
      </c>
      <c r="M205" s="345" t="n">
        <v>0</v>
      </c>
      <c r="N205" s="345" t="n">
        <v>0</v>
      </c>
      <c r="O205" s="395" t="n">
        <v>0</v>
      </c>
      <c r="P205" s="287"/>
      <c r="Q205" s="287"/>
    </row>
    <row r="206" s="283" customFormat="true" ht="12.75" hidden="false" customHeight="true" outlineLevel="0" collapsed="false">
      <c r="A206" s="392" t="s">
        <v>176</v>
      </c>
      <c r="B206" s="392"/>
      <c r="C206" s="308" t="n">
        <v>0</v>
      </c>
      <c r="D206" s="308" t="n">
        <v>0</v>
      </c>
      <c r="E206" s="308" t="n">
        <v>0</v>
      </c>
      <c r="F206" s="308" t="n">
        <v>0</v>
      </c>
      <c r="G206" s="308" t="n">
        <v>0</v>
      </c>
      <c r="H206" s="308" t="n">
        <v>0</v>
      </c>
      <c r="I206" s="308" t="n">
        <v>0</v>
      </c>
      <c r="J206" s="308" t="n">
        <v>0</v>
      </c>
      <c r="K206" s="308" t="n">
        <v>0</v>
      </c>
      <c r="L206" s="308" t="n">
        <v>0</v>
      </c>
      <c r="M206" s="308" t="n">
        <v>0</v>
      </c>
      <c r="N206" s="308" t="n">
        <v>0</v>
      </c>
      <c r="O206" s="308" t="n">
        <v>0</v>
      </c>
      <c r="P206" s="287"/>
      <c r="Q206" s="287"/>
    </row>
    <row r="207" s="283" customFormat="true" ht="12.75" hidden="false" customHeight="true" outlineLevel="0" collapsed="false">
      <c r="A207" s="352" t="s">
        <v>177</v>
      </c>
      <c r="B207" s="353"/>
      <c r="C207" s="308" t="n">
        <v>0</v>
      </c>
      <c r="D207" s="308" t="n">
        <v>0</v>
      </c>
      <c r="E207" s="308" t="n">
        <v>0</v>
      </c>
      <c r="F207" s="308" t="n">
        <v>0</v>
      </c>
      <c r="G207" s="308" t="n">
        <v>0</v>
      </c>
      <c r="H207" s="308" t="n">
        <v>0</v>
      </c>
      <c r="I207" s="308" t="n">
        <v>0</v>
      </c>
      <c r="J207" s="308" t="n">
        <v>0</v>
      </c>
      <c r="K207" s="308" t="n">
        <v>0</v>
      </c>
      <c r="L207" s="308" t="n">
        <v>0</v>
      </c>
      <c r="M207" s="308" t="n">
        <v>0</v>
      </c>
      <c r="N207" s="308" t="n">
        <v>0</v>
      </c>
      <c r="O207" s="308" t="n">
        <v>0</v>
      </c>
      <c r="P207" s="287"/>
      <c r="Q207" s="287"/>
    </row>
    <row r="208" s="283" customFormat="true" ht="12.75" hidden="false" customHeight="true" outlineLevel="0" collapsed="false">
      <c r="A208" s="392" t="s">
        <v>178</v>
      </c>
      <c r="B208" s="392" t="s">
        <v>225</v>
      </c>
      <c r="C208" s="308" t="n">
        <v>0</v>
      </c>
      <c r="D208" s="308" t="n">
        <v>0</v>
      </c>
      <c r="E208" s="308" t="n">
        <v>0</v>
      </c>
      <c r="F208" s="308" t="n">
        <v>0</v>
      </c>
      <c r="G208" s="308" t="n">
        <v>0</v>
      </c>
      <c r="H208" s="308" t="n">
        <v>0</v>
      </c>
      <c r="I208" s="308" t="n">
        <v>0</v>
      </c>
      <c r="J208" s="308" t="n">
        <v>0</v>
      </c>
      <c r="K208" s="308" t="n">
        <v>0</v>
      </c>
      <c r="L208" s="308" t="n">
        <v>0</v>
      </c>
      <c r="M208" s="308" t="n">
        <v>0</v>
      </c>
      <c r="N208" s="308" t="n">
        <v>0</v>
      </c>
      <c r="O208" s="308" t="n">
        <v>0</v>
      </c>
      <c r="P208" s="287"/>
      <c r="Q208" s="287"/>
    </row>
    <row r="209" s="283" customFormat="true" ht="12.75" hidden="false" customHeight="true" outlineLevel="0" collapsed="false">
      <c r="A209" s="392" t="s">
        <v>178</v>
      </c>
      <c r="B209" s="392" t="s">
        <v>221</v>
      </c>
      <c r="C209" s="308" t="n">
        <v>0</v>
      </c>
      <c r="D209" s="308" t="n">
        <v>0</v>
      </c>
      <c r="E209" s="308" t="n">
        <v>0</v>
      </c>
      <c r="F209" s="308" t="n">
        <v>0</v>
      </c>
      <c r="G209" s="308" t="n">
        <v>0</v>
      </c>
      <c r="H209" s="308" t="n">
        <v>0</v>
      </c>
      <c r="I209" s="308" t="n">
        <v>0</v>
      </c>
      <c r="J209" s="308" t="n">
        <v>0</v>
      </c>
      <c r="K209" s="308" t="n">
        <v>0</v>
      </c>
      <c r="L209" s="308" t="n">
        <v>0</v>
      </c>
      <c r="M209" s="308" t="n">
        <v>0</v>
      </c>
      <c r="N209" s="308" t="n">
        <v>0</v>
      </c>
      <c r="O209" s="308" t="n">
        <v>0</v>
      </c>
      <c r="P209" s="287"/>
      <c r="Q209" s="287"/>
    </row>
    <row r="210" s="283" customFormat="true" ht="12.75" hidden="false" customHeight="true" outlineLevel="0" collapsed="false">
      <c r="A210" s="392" t="s">
        <v>222</v>
      </c>
      <c r="B210" s="392"/>
      <c r="C210" s="308" t="n">
        <v>0</v>
      </c>
      <c r="D210" s="308" t="n">
        <v>0</v>
      </c>
      <c r="E210" s="308" t="n">
        <v>0</v>
      </c>
      <c r="F210" s="308" t="n">
        <v>0</v>
      </c>
      <c r="G210" s="308" t="n">
        <v>0</v>
      </c>
      <c r="H210" s="308" t="n">
        <v>0</v>
      </c>
      <c r="I210" s="308" t="n">
        <v>0</v>
      </c>
      <c r="J210" s="308" t="n">
        <v>0</v>
      </c>
      <c r="K210" s="308" t="n">
        <v>0</v>
      </c>
      <c r="L210" s="308" t="n">
        <v>0</v>
      </c>
      <c r="M210" s="308" t="n">
        <v>0</v>
      </c>
      <c r="N210" s="308" t="n">
        <v>0</v>
      </c>
      <c r="O210" s="308" t="n">
        <v>0</v>
      </c>
      <c r="P210" s="287"/>
      <c r="Q210" s="287"/>
    </row>
    <row r="211" s="283" customFormat="true" ht="12.75" hidden="false" customHeight="true" outlineLevel="0" collapsed="false">
      <c r="A211" s="392" t="s">
        <v>232</v>
      </c>
      <c r="B211" s="392" t="s">
        <v>225</v>
      </c>
      <c r="C211" s="308" t="n">
        <v>0</v>
      </c>
      <c r="D211" s="308" t="n">
        <v>0</v>
      </c>
      <c r="E211" s="308" t="n">
        <v>0</v>
      </c>
      <c r="F211" s="308" t="n">
        <v>0</v>
      </c>
      <c r="G211" s="308" t="n">
        <v>0</v>
      </c>
      <c r="H211" s="308" t="n">
        <v>0</v>
      </c>
      <c r="I211" s="308" t="n">
        <v>0</v>
      </c>
      <c r="J211" s="308" t="n">
        <v>0</v>
      </c>
      <c r="K211" s="308" t="n">
        <v>0</v>
      </c>
      <c r="L211" s="308" t="n">
        <v>0</v>
      </c>
      <c r="M211" s="308" t="n">
        <v>0</v>
      </c>
      <c r="N211" s="308" t="n">
        <v>0</v>
      </c>
      <c r="O211" s="308" t="n">
        <v>0</v>
      </c>
      <c r="P211" s="287"/>
      <c r="Q211" s="287"/>
    </row>
    <row r="212" s="283" customFormat="true" ht="12.75" hidden="false" customHeight="true" outlineLevel="0" collapsed="false">
      <c r="A212" s="392" t="s">
        <v>232</v>
      </c>
      <c r="B212" s="392" t="s">
        <v>221</v>
      </c>
      <c r="C212" s="308" t="n">
        <v>0</v>
      </c>
      <c r="D212" s="308" t="n">
        <v>0</v>
      </c>
      <c r="E212" s="308" t="n">
        <v>0</v>
      </c>
      <c r="F212" s="308" t="n">
        <v>0</v>
      </c>
      <c r="G212" s="308" t="n">
        <v>0</v>
      </c>
      <c r="H212" s="308" t="n">
        <v>0</v>
      </c>
      <c r="I212" s="308" t="n">
        <v>0</v>
      </c>
      <c r="J212" s="308" t="n">
        <v>0</v>
      </c>
      <c r="K212" s="308" t="n">
        <v>0</v>
      </c>
      <c r="L212" s="308" t="n">
        <v>0</v>
      </c>
      <c r="M212" s="308" t="n">
        <v>0</v>
      </c>
      <c r="N212" s="308" t="n">
        <v>0</v>
      </c>
      <c r="O212" s="308" t="n">
        <v>0</v>
      </c>
      <c r="P212" s="287"/>
      <c r="Q212" s="287"/>
    </row>
    <row r="213" s="283" customFormat="true" ht="12.75" hidden="false" customHeight="true" outlineLevel="0" collapsed="false">
      <c r="A213" s="392" t="s">
        <v>186</v>
      </c>
      <c r="B213" s="392"/>
      <c r="C213" s="308" t="n">
        <v>0</v>
      </c>
      <c r="D213" s="308" t="n">
        <v>0</v>
      </c>
      <c r="E213" s="308" t="n">
        <v>0</v>
      </c>
      <c r="F213" s="308" t="n">
        <v>0</v>
      </c>
      <c r="G213" s="308" t="n">
        <v>0</v>
      </c>
      <c r="H213" s="308" t="n">
        <v>0</v>
      </c>
      <c r="I213" s="308" t="n">
        <v>0</v>
      </c>
      <c r="J213" s="308" t="n">
        <v>0</v>
      </c>
      <c r="K213" s="308" t="n">
        <v>0</v>
      </c>
      <c r="L213" s="308" t="n">
        <v>0</v>
      </c>
      <c r="M213" s="308" t="n">
        <v>0</v>
      </c>
      <c r="N213" s="308" t="n">
        <v>0</v>
      </c>
      <c r="O213" s="308" t="n">
        <v>0</v>
      </c>
      <c r="P213" s="287"/>
      <c r="Q213" s="287"/>
    </row>
    <row r="214" s="283" customFormat="true" ht="12.75" hidden="false" customHeight="true" outlineLevel="0" collapsed="false">
      <c r="A214" s="352" t="s">
        <v>232</v>
      </c>
      <c r="B214" s="353" t="s">
        <v>225</v>
      </c>
      <c r="C214" s="308" t="n">
        <v>0</v>
      </c>
      <c r="D214" s="308" t="n">
        <v>0</v>
      </c>
      <c r="E214" s="308" t="n">
        <v>0</v>
      </c>
      <c r="F214" s="308" t="n">
        <v>0</v>
      </c>
      <c r="G214" s="308" t="n">
        <v>0</v>
      </c>
      <c r="H214" s="308" t="n">
        <v>0</v>
      </c>
      <c r="I214" s="308" t="n">
        <v>0</v>
      </c>
      <c r="J214" s="308" t="n">
        <v>0</v>
      </c>
      <c r="K214" s="308" t="n">
        <v>0</v>
      </c>
      <c r="L214" s="308" t="n">
        <v>0</v>
      </c>
      <c r="M214" s="308" t="n">
        <v>0</v>
      </c>
      <c r="N214" s="308" t="n">
        <v>0</v>
      </c>
      <c r="O214" s="308" t="n">
        <v>0</v>
      </c>
      <c r="P214" s="287"/>
      <c r="Q214" s="287"/>
    </row>
    <row r="215" s="283" customFormat="true" ht="12.75" hidden="false" customHeight="true" outlineLevel="0" collapsed="false">
      <c r="A215" s="392" t="s">
        <v>232</v>
      </c>
      <c r="B215" s="392" t="s">
        <v>221</v>
      </c>
      <c r="C215" s="308" t="n">
        <v>0</v>
      </c>
      <c r="D215" s="308" t="n">
        <v>0</v>
      </c>
      <c r="E215" s="308" t="n">
        <v>0</v>
      </c>
      <c r="F215" s="308" t="n">
        <v>0</v>
      </c>
      <c r="G215" s="308" t="n">
        <v>0</v>
      </c>
      <c r="H215" s="308" t="n">
        <v>0</v>
      </c>
      <c r="I215" s="308" t="n">
        <v>0</v>
      </c>
      <c r="J215" s="308" t="n">
        <v>0</v>
      </c>
      <c r="K215" s="308" t="n">
        <v>0</v>
      </c>
      <c r="L215" s="308" t="n">
        <v>0</v>
      </c>
      <c r="M215" s="308" t="n">
        <v>0</v>
      </c>
      <c r="N215" s="308" t="n">
        <v>0</v>
      </c>
      <c r="O215" s="308" t="n">
        <v>0</v>
      </c>
      <c r="P215" s="287"/>
      <c r="Q215" s="287"/>
    </row>
    <row r="216" s="283" customFormat="true" ht="12.75" hidden="false" customHeight="true" outlineLevel="0" collapsed="false">
      <c r="A216" s="287"/>
      <c r="B216" s="287"/>
      <c r="C216" s="306"/>
      <c r="D216" s="306"/>
      <c r="E216" s="306"/>
      <c r="F216" s="306"/>
      <c r="G216" s="306"/>
      <c r="H216" s="306"/>
      <c r="I216" s="306"/>
      <c r="J216" s="306"/>
      <c r="K216" s="306"/>
      <c r="L216" s="306"/>
      <c r="M216" s="306"/>
      <c r="N216" s="306"/>
      <c r="O216" s="306"/>
      <c r="P216" s="287"/>
      <c r="Q216" s="287"/>
    </row>
    <row r="217" s="283" customFormat="true" ht="12.75" hidden="false" customHeight="true" outlineLevel="0" collapsed="false">
      <c r="A217" s="287"/>
      <c r="B217" s="287"/>
      <c r="C217" s="306"/>
      <c r="D217" s="306"/>
      <c r="E217" s="306"/>
      <c r="F217" s="306"/>
      <c r="G217" s="306"/>
      <c r="H217" s="306"/>
      <c r="I217" s="306"/>
      <c r="J217" s="306"/>
      <c r="K217" s="306"/>
      <c r="L217" s="306"/>
      <c r="M217" s="306"/>
      <c r="N217" s="306"/>
      <c r="O217" s="306"/>
      <c r="P217" s="287"/>
      <c r="Q217" s="287"/>
    </row>
    <row r="218" s="283" customFormat="true" ht="25.5" hidden="false" customHeight="true" outlineLevel="0" collapsed="false">
      <c r="A218" s="441" t="s">
        <v>224</v>
      </c>
      <c r="B218" s="441" t="s">
        <v>225</v>
      </c>
      <c r="C218" s="366" t="n">
        <f aca="false">C171+C174+C177+C181+C184+C187+C191+C194+C197+C200+C203+C208+C211+C214</f>
        <v>0</v>
      </c>
      <c r="D218" s="366" t="n">
        <f aca="false">D171+D174+D177+D181+D184+D187+D191+D194+D197+D200+D203+D208+D211+D214</f>
        <v>0</v>
      </c>
      <c r="E218" s="366" t="n">
        <f aca="false">E171+E174+E177+E181+E184+E187+E191+E194+E197+E200+E203+E208+E211+E214</f>
        <v>0</v>
      </c>
      <c r="F218" s="366" t="n">
        <f aca="false">F171+F174+F177+F181+F184+F187+F191+F194+F197+F200+F203+F208+F211+F214</f>
        <v>0</v>
      </c>
      <c r="G218" s="366" t="n">
        <f aca="false">G171+G174+G177+G181+G184+G187+G191+G194+G197+G200+G203+G208+G211+G214</f>
        <v>0</v>
      </c>
      <c r="H218" s="366" t="n">
        <f aca="false">H171+H174+H177+H181+H184+H187+H191+H194+H197+H200+H203+H208+H211+H214</f>
        <v>0</v>
      </c>
      <c r="I218" s="366" t="n">
        <f aca="false">I171+I174+I177+I181+I184+I187+I191+I194+I197+I200+I203+I208+I211+I214</f>
        <v>0</v>
      </c>
      <c r="J218" s="366" t="n">
        <f aca="false">J171+J174+J177+J181+J184+J187+J191+J194+J197+J200+J203+J208+J211+J214</f>
        <v>0</v>
      </c>
      <c r="K218" s="366" t="n">
        <f aca="false">K171+K174+K177+K181+K184+K187+K191+K194+K197+K200+K203+K208+K211+K214</f>
        <v>0</v>
      </c>
      <c r="L218" s="366" t="n">
        <f aca="false">L171+L174+L177+L181+L184+L187+L191+L194+L197+L200+L203+L208+L211+L214</f>
        <v>0</v>
      </c>
      <c r="M218" s="366" t="n">
        <f aca="false">M171+M174+M177+M181+M184+M187+M191+M194+M197+M200+M203+M208+M211+M214</f>
        <v>0</v>
      </c>
      <c r="N218" s="366" t="n">
        <f aca="false">N171+N174+N177+N181+N184+N187+N191+N194+N197+N200+N203+N208+N211+N214</f>
        <v>0</v>
      </c>
      <c r="O218" s="366" t="n">
        <f aca="false">O171+O174+O177+O181+O184+O187+O191+O194+O197+O200+O203+O208+O211+O214</f>
        <v>0</v>
      </c>
      <c r="P218" s="302"/>
      <c r="Q218" s="302"/>
    </row>
    <row r="219" s="283" customFormat="true" ht="12.75" hidden="false" customHeight="true" outlineLevel="0" collapsed="false">
      <c r="A219" s="340"/>
      <c r="B219" s="340"/>
      <c r="C219" s="306"/>
      <c r="D219" s="306"/>
      <c r="E219" s="306"/>
      <c r="F219" s="306"/>
      <c r="G219" s="306"/>
      <c r="H219" s="306"/>
      <c r="I219" s="306"/>
      <c r="J219" s="306"/>
      <c r="K219" s="306"/>
      <c r="L219" s="306"/>
      <c r="M219" s="306"/>
      <c r="N219" s="306"/>
      <c r="O219" s="306"/>
      <c r="P219" s="287"/>
      <c r="Q219" s="287"/>
    </row>
    <row r="220" s="283" customFormat="true" ht="25.5" hidden="false" customHeight="true" outlineLevel="0" collapsed="false">
      <c r="A220" s="441" t="s">
        <v>224</v>
      </c>
      <c r="B220" s="441" t="s">
        <v>221</v>
      </c>
      <c r="C220" s="366" t="n">
        <f aca="false">C172+C175+C178+C182+C185+C188+C192+C195+C198+C201+C204+C209+C212+C215</f>
        <v>207944.42</v>
      </c>
      <c r="D220" s="366" t="n">
        <f aca="false">D172+D175+D178+D182+D185+D188+D192+D195+D198+D201+D204+D209+D212+D215</f>
        <v>201458.66</v>
      </c>
      <c r="E220" s="366" t="n">
        <f aca="false">E172+E175+E178+E182+E185+E188+E192+E195+E198+E201+E204+E209+E212+E215</f>
        <v>256334.35</v>
      </c>
      <c r="F220" s="366" t="n">
        <f aca="false">F172+F175+F178+F182+F185+F188+F192+F195+F198+F201+F204+F209+F212+F215</f>
        <v>236361.62</v>
      </c>
      <c r="G220" s="366" t="n">
        <f aca="false">G172+G175+G178+G182+G185+G188+G192+G195+G198+G201+G204+G209+G212+G215</f>
        <v>237576.9</v>
      </c>
      <c r="H220" s="366" t="n">
        <f aca="false">H172+H175+H178+H182+H185+H188+H192+H195+H198+H201+H204+H209+H212+H215</f>
        <v>282069.92</v>
      </c>
      <c r="I220" s="366" t="n">
        <f aca="false">I172+I175+I178+I182+I185+I188+I192+I195+I198+I201+I204+I209+I212+I215</f>
        <v>237736</v>
      </c>
      <c r="J220" s="366" t="n">
        <f aca="false">J172+J175+J178+J182+J185+J188+J192+J195+J198+J201+J204+J209+J212+J215</f>
        <v>233657.67</v>
      </c>
      <c r="K220" s="366" t="n">
        <f aca="false">K172+K175+K178+K182+K185+K188+K192+K195+K198+K201+K204+K209+K212+K215</f>
        <v>265271.55</v>
      </c>
      <c r="L220" s="366" t="n">
        <f aca="false">L172+L175+L178+L182+L185+L188+L192+L195+L198+L201+L204+L209+L212+L215</f>
        <v>256750.48</v>
      </c>
      <c r="M220" s="366" t="n">
        <f aca="false">M172+M175+M178+M182+M185+M188+M192+M195+M198+M201+M204+M209+M212+M215</f>
        <v>261309.44</v>
      </c>
      <c r="N220" s="366" t="n">
        <f aca="false">N172+N175+N178+N182+N185+N188+N192+N195+N198+N201+N204+N209+N212+N215</f>
        <v>287397.89</v>
      </c>
      <c r="O220" s="366" t="n">
        <f aca="false">O172+O175+O178+O182+O185+O188+O192+O195+O198+O201+O204+O209+O212+O215</f>
        <v>2963868.9</v>
      </c>
      <c r="P220" s="302"/>
      <c r="Q220" s="302"/>
    </row>
    <row r="221" s="283" customFormat="true" ht="12.75" hidden="false" customHeight="true" outlineLevel="0" collapsed="false">
      <c r="A221" s="287"/>
      <c r="B221" s="287"/>
      <c r="C221" s="306"/>
      <c r="D221" s="306"/>
      <c r="E221" s="306"/>
      <c r="F221" s="306"/>
      <c r="G221" s="306"/>
      <c r="H221" s="306"/>
      <c r="I221" s="306"/>
      <c r="J221" s="306"/>
      <c r="K221" s="306"/>
      <c r="L221" s="306"/>
      <c r="M221" s="306"/>
      <c r="N221" s="306"/>
      <c r="O221" s="306"/>
      <c r="P221" s="287"/>
      <c r="Q221" s="287"/>
    </row>
    <row r="222" s="283" customFormat="true" ht="25.5" hidden="false" customHeight="true" outlineLevel="0" collapsed="false">
      <c r="A222" s="441" t="s">
        <v>226</v>
      </c>
      <c r="B222" s="441" t="s">
        <v>200</v>
      </c>
      <c r="C222" s="366" t="n">
        <v>0</v>
      </c>
      <c r="D222" s="366" t="n">
        <v>0</v>
      </c>
      <c r="E222" s="366" t="n">
        <v>0</v>
      </c>
      <c r="F222" s="366" t="n">
        <v>0</v>
      </c>
      <c r="G222" s="366" t="n">
        <v>0</v>
      </c>
      <c r="H222" s="366" t="n">
        <v>0</v>
      </c>
      <c r="I222" s="366" t="n">
        <v>0</v>
      </c>
      <c r="J222" s="366" t="n">
        <v>0</v>
      </c>
      <c r="K222" s="366" t="n">
        <v>0</v>
      </c>
      <c r="L222" s="366" t="n">
        <v>0</v>
      </c>
      <c r="M222" s="366" t="n">
        <v>0</v>
      </c>
      <c r="N222" s="366" t="n">
        <v>0</v>
      </c>
      <c r="O222" s="366" t="n">
        <f aca="false">SUM(C222:N222)</f>
        <v>0</v>
      </c>
      <c r="P222" s="302"/>
      <c r="Q222" s="302"/>
    </row>
    <row r="223" s="283" customFormat="true" ht="12.75" hidden="false" customHeight="true" outlineLevel="0" collapsed="false">
      <c r="A223" s="287"/>
      <c r="B223" s="287"/>
      <c r="C223" s="306"/>
      <c r="D223" s="306"/>
      <c r="E223" s="306"/>
      <c r="F223" s="306"/>
      <c r="G223" s="306"/>
      <c r="H223" s="306"/>
      <c r="I223" s="306"/>
      <c r="J223" s="306"/>
      <c r="K223" s="306"/>
      <c r="L223" s="306"/>
      <c r="M223" s="306"/>
      <c r="N223" s="306"/>
      <c r="O223" s="306"/>
      <c r="P223" s="287"/>
      <c r="Q223" s="287"/>
    </row>
    <row r="224" s="283" customFormat="true" ht="25.5" hidden="false" customHeight="true" outlineLevel="0" collapsed="false">
      <c r="A224" s="441" t="s">
        <v>226</v>
      </c>
      <c r="B224" s="441" t="s">
        <v>201</v>
      </c>
      <c r="C224" s="366" t="n">
        <v>0</v>
      </c>
      <c r="D224" s="366" t="n">
        <v>0</v>
      </c>
      <c r="E224" s="366" t="n">
        <v>0</v>
      </c>
      <c r="F224" s="366" t="n">
        <v>0</v>
      </c>
      <c r="G224" s="366" t="n">
        <v>0</v>
      </c>
      <c r="H224" s="366" t="n">
        <v>0</v>
      </c>
      <c r="I224" s="366" t="n">
        <v>0</v>
      </c>
      <c r="J224" s="366" t="n">
        <v>0</v>
      </c>
      <c r="K224" s="366" t="n">
        <v>0</v>
      </c>
      <c r="L224" s="366" t="n">
        <v>0</v>
      </c>
      <c r="M224" s="366" t="n">
        <v>0</v>
      </c>
      <c r="N224" s="366" t="n">
        <v>0</v>
      </c>
      <c r="O224" s="366" t="n">
        <f aca="false">SUM(C224:N224)</f>
        <v>0</v>
      </c>
      <c r="P224" s="302"/>
      <c r="Q224" s="302"/>
    </row>
    <row r="225" s="283" customFormat="true" ht="12.75" hidden="false" customHeight="true" outlineLevel="0" collapsed="false">
      <c r="A225" s="287"/>
      <c r="B225" s="287"/>
      <c r="C225" s="306"/>
      <c r="D225" s="306"/>
      <c r="E225" s="306"/>
      <c r="F225" s="306"/>
      <c r="G225" s="306"/>
      <c r="H225" s="306"/>
      <c r="I225" s="306"/>
      <c r="J225" s="306"/>
      <c r="K225" s="306"/>
      <c r="L225" s="306"/>
      <c r="M225" s="306"/>
      <c r="N225" s="306"/>
      <c r="O225" s="306"/>
      <c r="P225" s="287"/>
      <c r="Q225" s="287"/>
    </row>
    <row r="226" s="283" customFormat="true" ht="25.5" hidden="false" customHeight="true" outlineLevel="0" collapsed="false">
      <c r="A226" s="441" t="s">
        <v>227</v>
      </c>
      <c r="B226" s="441"/>
      <c r="C226" s="366" t="n">
        <f aca="false">C222+C224-C218</f>
        <v>0</v>
      </c>
      <c r="D226" s="366" t="n">
        <f aca="false">D222+D224-D218</f>
        <v>0</v>
      </c>
      <c r="E226" s="366" t="n">
        <f aca="false">E222+E224-E218</f>
        <v>0</v>
      </c>
      <c r="F226" s="366" t="n">
        <f aca="false">F222+F224-F218</f>
        <v>0</v>
      </c>
      <c r="G226" s="366" t="n">
        <f aca="false">G222+G224-G218</f>
        <v>0</v>
      </c>
      <c r="H226" s="366" t="n">
        <f aca="false">H222+H224-H218</f>
        <v>0</v>
      </c>
      <c r="I226" s="366" t="n">
        <f aca="false">I222+I224-I218</f>
        <v>0</v>
      </c>
      <c r="J226" s="366" t="n">
        <f aca="false">J222+J224-J218</f>
        <v>0</v>
      </c>
      <c r="K226" s="366" t="n">
        <f aca="false">K222+K224-K218</f>
        <v>0</v>
      </c>
      <c r="L226" s="366" t="n">
        <f aca="false">L222+L224-L218</f>
        <v>0</v>
      </c>
      <c r="M226" s="366" t="n">
        <f aca="false">M222+M224-M218</f>
        <v>0</v>
      </c>
      <c r="N226" s="366" t="n">
        <f aca="false">N222+N224-N218</f>
        <v>0</v>
      </c>
      <c r="O226" s="366" t="n">
        <f aca="false">O222+O224-O218</f>
        <v>0</v>
      </c>
      <c r="P226" s="302"/>
      <c r="Q226" s="302"/>
    </row>
    <row r="227" s="442" customFormat="true" ht="15" hidden="false" customHeight="true" outlineLevel="0" collapsed="false">
      <c r="A227" s="374"/>
      <c r="B227" s="374"/>
      <c r="C227" s="375"/>
      <c r="D227" s="375"/>
      <c r="E227" s="375"/>
      <c r="F227" s="375"/>
      <c r="G227" s="375"/>
      <c r="H227" s="375"/>
      <c r="I227" s="375"/>
      <c r="J227" s="375"/>
      <c r="K227" s="375"/>
      <c r="L227" s="375"/>
      <c r="M227" s="375"/>
      <c r="N227" s="375"/>
      <c r="O227" s="375"/>
      <c r="R227" s="443"/>
    </row>
    <row r="228" s="442" customFormat="true" ht="15" hidden="false" customHeight="true" outlineLevel="0" collapsed="false">
      <c r="A228" s="444" t="s">
        <v>203</v>
      </c>
      <c r="B228" s="445"/>
      <c r="C228" s="445"/>
      <c r="D228" s="445"/>
      <c r="E228" s="445"/>
      <c r="F228" s="445"/>
      <c r="G228" s="445"/>
      <c r="H228" s="445"/>
      <c r="I228" s="445"/>
      <c r="J228" s="445"/>
      <c r="K228" s="445"/>
      <c r="L228" s="445"/>
      <c r="M228" s="445"/>
      <c r="N228" s="445"/>
      <c r="O228" s="445"/>
      <c r="R228" s="443"/>
    </row>
    <row r="229" customFormat="false" ht="15" hidden="false" customHeight="true" outlineLevel="0" collapsed="false"/>
    <row r="230" customFormat="false" ht="15" hidden="false" customHeight="true" outlineLevel="0" collapsed="false"/>
    <row r="231" s="446" customFormat="true" ht="15" hidden="false" customHeight="true" outlineLevel="0" collapsed="false">
      <c r="A231" s="374" t="s">
        <v>204</v>
      </c>
      <c r="B231" s="374"/>
      <c r="C231" s="375"/>
      <c r="D231" s="375"/>
      <c r="E231" s="375"/>
      <c r="F231" s="375"/>
      <c r="G231" s="375"/>
      <c r="H231" s="375"/>
      <c r="I231" s="375"/>
      <c r="J231" s="375"/>
      <c r="K231" s="375"/>
      <c r="L231" s="375"/>
      <c r="M231" s="375"/>
      <c r="N231" s="375"/>
      <c r="O231" s="375"/>
      <c r="R231" s="447"/>
    </row>
    <row r="232" s="446" customFormat="true" ht="15" hidden="false" customHeight="true" outlineLevel="0" collapsed="false">
      <c r="A232" s="374"/>
      <c r="B232" s="374"/>
      <c r="C232" s="375"/>
      <c r="D232" s="375"/>
      <c r="E232" s="375"/>
      <c r="F232" s="375"/>
      <c r="G232" s="375"/>
      <c r="H232" s="375"/>
      <c r="I232" s="375"/>
      <c r="J232" s="375"/>
      <c r="K232" s="375"/>
      <c r="L232" s="375"/>
      <c r="M232" s="375"/>
      <c r="N232" s="375"/>
      <c r="O232" s="375"/>
      <c r="R232" s="447"/>
    </row>
    <row r="233" s="446" customFormat="true" ht="15" hidden="false" customHeight="true" outlineLevel="0" collapsed="false">
      <c r="A233" s="374"/>
      <c r="B233" s="374"/>
      <c r="C233" s="375"/>
      <c r="D233" s="375"/>
      <c r="E233" s="375"/>
      <c r="F233" s="375"/>
      <c r="G233" s="375"/>
      <c r="H233" s="375"/>
      <c r="I233" s="375"/>
      <c r="J233" s="375"/>
      <c r="K233" s="375"/>
      <c r="L233" s="375"/>
      <c r="M233" s="375"/>
      <c r="N233" s="375"/>
      <c r="O233" s="375"/>
      <c r="R233" s="447"/>
    </row>
    <row r="234" customFormat="false" ht="15" hidden="false" customHeight="true" outlineLevel="0" collapsed="false">
      <c r="A234" s="402"/>
      <c r="C234" s="448" t="s">
        <v>95</v>
      </c>
      <c r="D234" s="449" t="s">
        <v>96</v>
      </c>
      <c r="E234" s="450" t="s">
        <v>240</v>
      </c>
      <c r="F234" s="450" t="s">
        <v>241</v>
      </c>
      <c r="G234" s="450" t="s">
        <v>242</v>
      </c>
      <c r="H234" s="450" t="s">
        <v>243</v>
      </c>
      <c r="I234" s="451" t="s">
        <v>244</v>
      </c>
      <c r="J234" s="452" t="s">
        <v>245</v>
      </c>
      <c r="K234" s="453" t="s">
        <v>246</v>
      </c>
      <c r="L234" s="453" t="s">
        <v>247</v>
      </c>
      <c r="M234" s="453" t="s">
        <v>248</v>
      </c>
      <c r="N234" s="453" t="s">
        <v>249</v>
      </c>
      <c r="O234" s="452" t="s">
        <v>166</v>
      </c>
    </row>
    <row r="235" customFormat="false" ht="28.5" hidden="false" customHeight="true" outlineLevel="0" collapsed="false">
      <c r="A235" s="402" t="s">
        <v>234</v>
      </c>
      <c r="B235" s="403"/>
      <c r="C235" s="403" t="n">
        <f aca="false">C169+C190+C199+C206</f>
        <v>185562.7</v>
      </c>
      <c r="D235" s="403" t="n">
        <f aca="false">D169+D190+D199+D206</f>
        <v>182717.17</v>
      </c>
      <c r="E235" s="403" t="n">
        <f aca="false">E169+E190+E199+E206</f>
        <v>232327.62</v>
      </c>
      <c r="F235" s="403" t="n">
        <f aca="false">F169+F190+F199+F206</f>
        <v>216832.28</v>
      </c>
      <c r="G235" s="403" t="n">
        <f aca="false">G169+G190+G199+G206</f>
        <v>214255.49</v>
      </c>
      <c r="H235" s="403" t="n">
        <f aca="false">H169+H190+H199+H206</f>
        <v>257933</v>
      </c>
      <c r="I235" s="403" t="n">
        <f aca="false">I169+I190+I199+I206</f>
        <v>218206.66</v>
      </c>
      <c r="J235" s="403" t="n">
        <f aca="false">J169+J190+J199+J206</f>
        <v>214128.33</v>
      </c>
      <c r="K235" s="403" t="n">
        <f aca="false">K169+K190+K199+K206</f>
        <v>245742.21</v>
      </c>
      <c r="L235" s="403" t="n">
        <f aca="false">L169+L190+L199+L206</f>
        <v>237221.14</v>
      </c>
      <c r="M235" s="403" t="n">
        <f aca="false">M169+M190+M199+M206</f>
        <v>241780.1</v>
      </c>
      <c r="N235" s="403" t="n">
        <f aca="false">N169+N190+N199+N206</f>
        <v>265644.33</v>
      </c>
      <c r="O235" s="403" t="n">
        <f aca="false">SUM(C235:N235)</f>
        <v>2712351.03</v>
      </c>
    </row>
    <row r="236" customFormat="false" ht="15" hidden="false" customHeight="true" outlineLevel="0" collapsed="false">
      <c r="A236" s="404" t="s">
        <v>187</v>
      </c>
      <c r="B236" s="405"/>
      <c r="C236" s="405" t="n">
        <f aca="false">C179+C196+C202</f>
        <v>22381.72</v>
      </c>
      <c r="D236" s="405" t="n">
        <f aca="false">D179+D196+D202</f>
        <v>18741.49</v>
      </c>
      <c r="E236" s="405" t="n">
        <f aca="false">E179+E196+E202</f>
        <v>24006.73</v>
      </c>
      <c r="F236" s="405" t="n">
        <f aca="false">F179+F196+F202</f>
        <v>19529.34</v>
      </c>
      <c r="G236" s="405" t="n">
        <f aca="false">G179+G196+G202</f>
        <v>23321.41</v>
      </c>
      <c r="H236" s="405" t="n">
        <f aca="false">H179+H196+H202</f>
        <v>24136.92</v>
      </c>
      <c r="I236" s="405" t="n">
        <f aca="false">I179+I196+I202</f>
        <v>19529.34</v>
      </c>
      <c r="J236" s="405" t="n">
        <f aca="false">J179+J196+J202</f>
        <v>19529.34</v>
      </c>
      <c r="K236" s="405" t="n">
        <f aca="false">K183+K186+K196+K202</f>
        <v>19529.34</v>
      </c>
      <c r="L236" s="405" t="n">
        <f aca="false">L183+L186+L196+L202</f>
        <v>19529.34</v>
      </c>
      <c r="M236" s="405" t="n">
        <f aca="false">M183+M186+M196+M202</f>
        <v>19529.34</v>
      </c>
      <c r="N236" s="405" t="n">
        <f aca="false">N183+N186+N196+N202</f>
        <v>21753.56</v>
      </c>
      <c r="O236" s="405" t="n">
        <f aca="false">SUM(C236:N236)</f>
        <v>251517.87</v>
      </c>
    </row>
    <row r="237" s="446" customFormat="true" ht="15" hidden="false" customHeight="true" outlineLevel="0" collapsed="false">
      <c r="A237" s="406" t="s">
        <v>235</v>
      </c>
      <c r="B237" s="407"/>
      <c r="C237" s="407" t="n">
        <f aca="false">SUM(C235:C236)</f>
        <v>207944.42</v>
      </c>
      <c r="D237" s="407" t="n">
        <f aca="false">SUM(D235:D236)</f>
        <v>201458.66</v>
      </c>
      <c r="E237" s="407" t="n">
        <f aca="false">SUM(E235:E236)</f>
        <v>256334.35</v>
      </c>
      <c r="F237" s="407" t="n">
        <f aca="false">SUM(F235:F236)</f>
        <v>236361.62</v>
      </c>
      <c r="G237" s="407" t="n">
        <f aca="false">SUM(G235:G236)</f>
        <v>237576.9</v>
      </c>
      <c r="H237" s="407" t="n">
        <f aca="false">SUM(H235:H236)</f>
        <v>282069.92</v>
      </c>
      <c r="I237" s="407" t="n">
        <f aca="false">SUM(I235:I236)</f>
        <v>237736</v>
      </c>
      <c r="J237" s="407" t="n">
        <f aca="false">SUM(J235:J236)</f>
        <v>233657.67</v>
      </c>
      <c r="K237" s="407" t="n">
        <f aca="false">SUM(K235:K236)</f>
        <v>265271.55</v>
      </c>
      <c r="L237" s="407" t="n">
        <f aca="false">SUM(L235:L236)</f>
        <v>256750.48</v>
      </c>
      <c r="M237" s="407" t="n">
        <f aca="false">SUM(M235:M236)</f>
        <v>261309.44</v>
      </c>
      <c r="N237" s="407" t="n">
        <f aca="false">SUM(N235:N236)</f>
        <v>287397.89</v>
      </c>
      <c r="O237" s="407" t="n">
        <f aca="false">SUM(C237:N237)</f>
        <v>2963868.9</v>
      </c>
      <c r="R237" s="447"/>
    </row>
    <row r="238" customFormat="false" ht="15" hidden="false" customHeight="true" outlineLevel="0" collapsed="false">
      <c r="A238" s="408"/>
      <c r="B238" s="408"/>
      <c r="C238" s="409"/>
      <c r="D238" s="409"/>
      <c r="E238" s="409"/>
      <c r="F238" s="409"/>
      <c r="G238" s="409"/>
      <c r="H238" s="409"/>
      <c r="I238" s="409"/>
      <c r="J238" s="409"/>
      <c r="K238" s="409"/>
      <c r="L238" s="409"/>
      <c r="M238" s="409"/>
      <c r="N238" s="409"/>
      <c r="O238" s="410"/>
    </row>
    <row r="239" s="446" customFormat="true" ht="15" hidden="false" customHeight="true" outlineLevel="0" collapsed="false">
      <c r="A239" s="411" t="s">
        <v>236</v>
      </c>
      <c r="B239" s="412"/>
      <c r="C239" s="413" t="n">
        <f aca="false">C240</f>
        <v>0</v>
      </c>
      <c r="D239" s="413" t="n">
        <f aca="false">D240</f>
        <v>0</v>
      </c>
      <c r="E239" s="413" t="n">
        <f aca="false">E240</f>
        <v>0</v>
      </c>
      <c r="F239" s="413" t="n">
        <f aca="false">F240</f>
        <v>0</v>
      </c>
      <c r="G239" s="413" t="n">
        <f aca="false">G240</f>
        <v>0</v>
      </c>
      <c r="H239" s="413" t="n">
        <f aca="false">H240</f>
        <v>0</v>
      </c>
      <c r="I239" s="413" t="n">
        <f aca="false">I240</f>
        <v>0</v>
      </c>
      <c r="J239" s="413" t="n">
        <f aca="false">J240</f>
        <v>0</v>
      </c>
      <c r="K239" s="413" t="n">
        <f aca="false">K240</f>
        <v>0</v>
      </c>
      <c r="L239" s="413" t="n">
        <f aca="false">L240</f>
        <v>0</v>
      </c>
      <c r="M239" s="413" t="n">
        <f aca="false">M240</f>
        <v>0</v>
      </c>
      <c r="N239" s="413" t="n">
        <f aca="false">N240</f>
        <v>0</v>
      </c>
      <c r="O239" s="413" t="n">
        <f aca="false">O240</f>
        <v>0</v>
      </c>
      <c r="R239" s="447"/>
    </row>
    <row r="240" customFormat="false" ht="15" hidden="false" customHeight="true" outlineLevel="0" collapsed="false">
      <c r="A240" s="414" t="s">
        <v>250</v>
      </c>
      <c r="B240" s="414" t="s">
        <v>179</v>
      </c>
      <c r="C240" s="454" t="n">
        <v>0</v>
      </c>
      <c r="D240" s="454" t="n">
        <v>0</v>
      </c>
      <c r="E240" s="454" t="n">
        <v>0</v>
      </c>
      <c r="F240" s="454" t="n">
        <v>0</v>
      </c>
      <c r="G240" s="454" t="n">
        <v>0</v>
      </c>
      <c r="H240" s="454" t="n">
        <f aca="false">H137</f>
        <v>0</v>
      </c>
      <c r="I240" s="454" t="n">
        <f aca="false">I137</f>
        <v>0</v>
      </c>
      <c r="J240" s="454" t="n">
        <f aca="false">J137</f>
        <v>0</v>
      </c>
      <c r="K240" s="454" t="n">
        <f aca="false">K137</f>
        <v>0</v>
      </c>
      <c r="L240" s="454" t="n">
        <f aca="false">L137</f>
        <v>0</v>
      </c>
      <c r="M240" s="454" t="n">
        <f aca="false">M137</f>
        <v>0</v>
      </c>
      <c r="N240" s="454" t="n">
        <f aca="false">N137</f>
        <v>0</v>
      </c>
      <c r="O240" s="454" t="n">
        <f aca="false">O137+O153+O154+O160+O166+O170</f>
        <v>0</v>
      </c>
      <c r="Q240" s="374" t="n">
        <v>9486309.79</v>
      </c>
    </row>
    <row r="241" s="446" customFormat="true" ht="15" hidden="false" customHeight="true" outlineLevel="0" collapsed="false">
      <c r="A241" s="455" t="s">
        <v>237</v>
      </c>
      <c r="B241" s="456" t="s">
        <v>180</v>
      </c>
      <c r="C241" s="454" t="n">
        <f aca="false">C191+C192+C194+C195+C197+C198+C200+C201+C203+C204</f>
        <v>1242.77</v>
      </c>
      <c r="D241" s="454" t="n">
        <f aca="false">D191+D192+D194+D195+D197+D198+D200+D201+D203+D204</f>
        <v>1617.37</v>
      </c>
      <c r="E241" s="454" t="n">
        <f aca="false">E191+E192+E194+E195+E197+E198+E200+E201+E203+E204</f>
        <v>2119.06</v>
      </c>
      <c r="F241" s="454" t="n">
        <f aca="false">F191+F192+F194+F195+F197+F198+F200+F201+F203+F204</f>
        <v>0</v>
      </c>
      <c r="G241" s="454" t="n">
        <f aca="false">G191+G192+G194+G195+G197+G198+G200+G201+G203+G204</f>
        <v>0</v>
      </c>
      <c r="H241" s="454" t="n">
        <f aca="false">H191+H192+H194+H195+H197+H198+H200+H201+H203+H204</f>
        <v>3325</v>
      </c>
      <c r="I241" s="454" t="n">
        <f aca="false">I191+I192+I194+I195+I197+I198+I200+I201+I203+I204</f>
        <v>0</v>
      </c>
      <c r="J241" s="454" t="n">
        <f aca="false">J191+J192+J194+J195+J197+J198+J200+J201+J203+J204</f>
        <v>0</v>
      </c>
      <c r="K241" s="454" t="n">
        <f aca="false">K191+K192+K194+K195+K197+K198+K200+K201+K203+K204</f>
        <v>0</v>
      </c>
      <c r="L241" s="454" t="n">
        <f aca="false">L191+L192+L194+L195+L197+L198+L200+L201+L203+L204</f>
        <v>0</v>
      </c>
      <c r="M241" s="454" t="n">
        <f aca="false">M191+M192+M194+M195+M197+M198+M200+M201+M203+M204</f>
        <v>0</v>
      </c>
      <c r="N241" s="454" t="n">
        <f aca="false">N191+N192+N194+N195+N197+N198+N200+N201+N203+N204</f>
        <v>0</v>
      </c>
      <c r="O241" s="454" t="n">
        <f aca="false">O191+O192+O194+O195+O197+O198+O200+O201+O203+O204</f>
        <v>8304.2</v>
      </c>
      <c r="R241" s="447"/>
    </row>
    <row r="242" customFormat="false" ht="15" hidden="false" customHeight="true" outlineLevel="0" collapsed="false">
      <c r="A242" s="424"/>
      <c r="B242" s="424"/>
      <c r="C242" s="431"/>
      <c r="D242" s="431"/>
      <c r="E242" s="431"/>
      <c r="F242" s="431"/>
      <c r="G242" s="432"/>
      <c r="H242" s="432"/>
      <c r="I242" s="424"/>
      <c r="J242" s="424"/>
      <c r="K242" s="424"/>
      <c r="L242" s="424"/>
      <c r="M242" s="424"/>
      <c r="N242" s="424"/>
      <c r="O242" s="424"/>
    </row>
    <row r="243" customFormat="false" ht="15" hidden="false" customHeight="true" outlineLevel="0" collapsed="false">
      <c r="A243" s="424"/>
      <c r="B243" s="424"/>
    </row>
    <row r="244" s="424" customFormat="true" ht="15" hidden="false" customHeight="true" outlineLevel="0" collapsed="false">
      <c r="C244" s="375"/>
      <c r="D244" s="375"/>
      <c r="E244" s="375"/>
      <c r="F244" s="375"/>
      <c r="G244" s="375"/>
      <c r="H244" s="375"/>
      <c r="I244" s="375"/>
      <c r="J244" s="375"/>
      <c r="K244" s="375"/>
      <c r="L244" s="375"/>
      <c r="M244" s="375"/>
      <c r="N244" s="375"/>
      <c r="O244" s="375"/>
      <c r="R244" s="432"/>
    </row>
    <row r="245" s="424" customFormat="true" ht="15" hidden="false" customHeight="true" outlineLevel="0" collapsed="false">
      <c r="C245" s="375"/>
      <c r="D245" s="375"/>
      <c r="E245" s="375"/>
      <c r="F245" s="375"/>
      <c r="G245" s="375"/>
      <c r="H245" s="375"/>
      <c r="I245" s="375"/>
      <c r="J245" s="375"/>
      <c r="K245" s="375"/>
      <c r="L245" s="375"/>
      <c r="M245" s="375"/>
      <c r="N245" s="375"/>
      <c r="O245" s="375"/>
      <c r="R245" s="432"/>
    </row>
    <row r="246" s="458" customFormat="true" ht="15" hidden="false" customHeight="true" outlineLevel="0" collapsed="false">
      <c r="A246" s="442"/>
      <c r="B246" s="442"/>
      <c r="C246" s="457"/>
      <c r="D246" s="457"/>
      <c r="E246" s="457"/>
      <c r="F246" s="457"/>
      <c r="G246" s="457"/>
      <c r="H246" s="457"/>
      <c r="I246" s="457"/>
      <c r="J246" s="457"/>
      <c r="K246" s="457"/>
      <c r="L246" s="457"/>
      <c r="M246" s="457"/>
      <c r="N246" s="457"/>
      <c r="O246" s="457"/>
      <c r="R246" s="434"/>
    </row>
    <row r="247" s="424" customFormat="true" ht="39.75" hidden="false" customHeight="true" outlineLevel="0" collapsed="false">
      <c r="A247" s="442"/>
      <c r="B247" s="459" t="s">
        <v>251</v>
      </c>
      <c r="C247" s="457"/>
      <c r="D247" s="457"/>
      <c r="E247" s="457"/>
      <c r="F247" s="457"/>
      <c r="G247" s="457"/>
      <c r="H247" s="457"/>
      <c r="I247" s="457"/>
      <c r="J247" s="457"/>
      <c r="K247" s="457"/>
      <c r="L247" s="457"/>
      <c r="M247" s="457"/>
      <c r="N247" s="457"/>
      <c r="O247" s="457"/>
      <c r="Q247" s="460"/>
      <c r="R247" s="432"/>
    </row>
    <row r="248" s="424" customFormat="true" ht="30" hidden="false" customHeight="true" outlineLevel="0" collapsed="false">
      <c r="A248" s="461" t="s">
        <v>196</v>
      </c>
      <c r="B248" s="461" t="s">
        <v>179</v>
      </c>
      <c r="C248" s="462" t="n">
        <f aca="false">C106</f>
        <v>25302974.65</v>
      </c>
      <c r="D248" s="462" t="n">
        <f aca="false">D106</f>
        <v>19085047.62</v>
      </c>
      <c r="E248" s="462" t="n">
        <f aca="false">E106</f>
        <v>19374573.57</v>
      </c>
      <c r="F248" s="462" t="n">
        <f aca="false">F106</f>
        <v>19237661.14</v>
      </c>
      <c r="G248" s="462" t="n">
        <f aca="false">G106</f>
        <v>8594415.05</v>
      </c>
      <c r="H248" s="462" t="n">
        <f aca="false">H106</f>
        <v>8873349.54</v>
      </c>
      <c r="I248" s="462" t="n">
        <f aca="false">I106</f>
        <v>20010752.91</v>
      </c>
      <c r="J248" s="462" t="n">
        <f aca="false">J106</f>
        <v>21197109.46</v>
      </c>
      <c r="K248" s="462" t="n">
        <f aca="false">K106</f>
        <v>20916357.23</v>
      </c>
      <c r="L248" s="462" t="n">
        <f aca="false">L106</f>
        <v>20014098.28</v>
      </c>
      <c r="M248" s="462" t="n">
        <f aca="false">M106</f>
        <v>20909565.72</v>
      </c>
      <c r="N248" s="462" t="n">
        <f aca="false">N106</f>
        <v>22739923.42</v>
      </c>
      <c r="O248" s="462" t="n">
        <f aca="false">O106</f>
        <v>226255828.59</v>
      </c>
      <c r="Q248" s="432"/>
      <c r="R248" s="432"/>
    </row>
    <row r="249" s="424" customFormat="true" ht="12.75" hidden="false" customHeight="true" outlineLevel="0" collapsed="false">
      <c r="A249" s="463"/>
      <c r="B249" s="463"/>
      <c r="C249" s="464"/>
      <c r="D249" s="464"/>
      <c r="E249" s="464"/>
      <c r="F249" s="464"/>
      <c r="G249" s="464"/>
      <c r="H249" s="464"/>
      <c r="I249" s="464"/>
      <c r="J249" s="464"/>
      <c r="K249" s="464"/>
      <c r="L249" s="464"/>
      <c r="M249" s="464"/>
      <c r="N249" s="464"/>
      <c r="O249" s="464"/>
      <c r="Q249" s="460"/>
      <c r="R249" s="432" t="n">
        <v>2767779.18</v>
      </c>
    </row>
    <row r="250" s="424" customFormat="true" ht="30" hidden="false" customHeight="true" outlineLevel="0" collapsed="false">
      <c r="A250" s="465" t="s">
        <v>224</v>
      </c>
      <c r="B250" s="465" t="s">
        <v>221</v>
      </c>
      <c r="C250" s="466" t="n">
        <f aca="false">C220</f>
        <v>207944.42</v>
      </c>
      <c r="D250" s="466" t="n">
        <f aca="false">D220</f>
        <v>201458.66</v>
      </c>
      <c r="E250" s="466" t="n">
        <f aca="false">E220</f>
        <v>256334.35</v>
      </c>
      <c r="F250" s="466" t="n">
        <f aca="false">F220</f>
        <v>236361.62</v>
      </c>
      <c r="G250" s="466" t="n">
        <f aca="false">G220</f>
        <v>237576.9</v>
      </c>
      <c r="H250" s="466" t="n">
        <f aca="false">H220</f>
        <v>282069.92</v>
      </c>
      <c r="I250" s="466" t="n">
        <f aca="false">I220</f>
        <v>237736</v>
      </c>
      <c r="J250" s="466" t="n">
        <f aca="false">J220</f>
        <v>233657.67</v>
      </c>
      <c r="K250" s="466" t="n">
        <f aca="false">K220</f>
        <v>265271.55</v>
      </c>
      <c r="L250" s="466" t="n">
        <f aca="false">L220</f>
        <v>256750.48</v>
      </c>
      <c r="M250" s="466" t="n">
        <f aca="false">M220</f>
        <v>261309.44</v>
      </c>
      <c r="N250" s="466" t="n">
        <f aca="false">N220</f>
        <v>287397.89</v>
      </c>
      <c r="O250" s="466" t="n">
        <f aca="false">O220</f>
        <v>2963868.9</v>
      </c>
      <c r="Q250" s="432"/>
      <c r="R250" s="432" t="n">
        <v>19289.48</v>
      </c>
    </row>
    <row r="251" s="424" customFormat="true" ht="15.75" hidden="false" customHeight="true" outlineLevel="0" collapsed="false">
      <c r="A251" s="467"/>
      <c r="B251" s="467"/>
      <c r="C251" s="468"/>
      <c r="D251" s="468"/>
      <c r="E251" s="468"/>
      <c r="F251" s="468"/>
      <c r="G251" s="468"/>
      <c r="H251" s="468"/>
      <c r="I251" s="468"/>
      <c r="J251" s="468"/>
      <c r="K251" s="468"/>
      <c r="L251" s="468"/>
      <c r="M251" s="468"/>
      <c r="N251" s="468"/>
      <c r="O251" s="468"/>
      <c r="Q251" s="432"/>
      <c r="R251" s="432" t="n">
        <f aca="false">SUM(R249:R250)</f>
        <v>2787068.66</v>
      </c>
    </row>
    <row r="252" customFormat="false" ht="30" hidden="false" customHeight="true" outlineLevel="0" collapsed="false">
      <c r="A252" s="465" t="s">
        <v>224</v>
      </c>
      <c r="B252" s="465" t="s">
        <v>180</v>
      </c>
      <c r="C252" s="466" t="n">
        <f aca="false">C108</f>
        <v>3945890.84</v>
      </c>
      <c r="D252" s="466" t="n">
        <f aca="false">D108</f>
        <v>9446341.37</v>
      </c>
      <c r="E252" s="466" t="n">
        <f aca="false">E108</f>
        <v>9646079.76</v>
      </c>
      <c r="F252" s="466" t="n">
        <f aca="false">F108</f>
        <v>11285526.75</v>
      </c>
      <c r="G252" s="466" t="n">
        <f aca="false">G108</f>
        <v>9486309.79</v>
      </c>
      <c r="H252" s="466" t="n">
        <f aca="false">H108</f>
        <v>9299169.84</v>
      </c>
      <c r="I252" s="466" t="n">
        <f aca="false">I108</f>
        <v>10597622.15</v>
      </c>
      <c r="J252" s="466" t="n">
        <f aca="false">J108</f>
        <v>9384467.83</v>
      </c>
      <c r="K252" s="466" t="n">
        <f aca="false">K108</f>
        <v>9877322.83</v>
      </c>
      <c r="L252" s="466" t="n">
        <f aca="false">L108</f>
        <v>10499420.27</v>
      </c>
      <c r="M252" s="466" t="n">
        <f aca="false">M108</f>
        <v>10508820.51</v>
      </c>
      <c r="N252" s="466" t="n">
        <f aca="false">N108</f>
        <v>15485713.13</v>
      </c>
      <c r="O252" s="466" t="n">
        <f aca="false">O108</f>
        <v>119462685.07</v>
      </c>
      <c r="Q252" s="376"/>
    </row>
    <row r="253" s="437" customFormat="true" ht="12.75" hidden="false" customHeight="true" outlineLevel="0" collapsed="false">
      <c r="A253" s="374"/>
      <c r="B253" s="374"/>
      <c r="C253" s="469" t="n">
        <f aca="false">SUM(C250:C252)</f>
        <v>4153835.26</v>
      </c>
      <c r="D253" s="469" t="n">
        <f aca="false">SUM(D250:D252)</f>
        <v>9647800.03</v>
      </c>
      <c r="E253" s="469" t="n">
        <f aca="false">SUM(E250:E252)</f>
        <v>9902414.11</v>
      </c>
      <c r="F253" s="469" t="n">
        <f aca="false">SUM(F250:F252)</f>
        <v>11521888.37</v>
      </c>
      <c r="G253" s="469" t="n">
        <f aca="false">SUM(G250:G252)</f>
        <v>9723886.69</v>
      </c>
      <c r="H253" s="469" t="n">
        <f aca="false">SUM(H250:H252)</f>
        <v>9581239.76</v>
      </c>
      <c r="I253" s="469" t="n">
        <f aca="false">SUM(I250:I252)</f>
        <v>10835358.15</v>
      </c>
      <c r="J253" s="469" t="n">
        <f aca="false">SUM(J250:J252)</f>
        <v>9618125.5</v>
      </c>
      <c r="K253" s="469" t="n">
        <f aca="false">SUM(K250:K252)</f>
        <v>10142594.38</v>
      </c>
      <c r="L253" s="469" t="n">
        <f aca="false">SUM(L250:L252)</f>
        <v>10756170.75</v>
      </c>
      <c r="M253" s="469" t="n">
        <f aca="false">SUM(M250:M252)</f>
        <v>10770129.95</v>
      </c>
      <c r="N253" s="469" t="n">
        <f aca="false">SUM(N250:N252)</f>
        <v>15773111.02</v>
      </c>
      <c r="O253" s="469" t="n">
        <f aca="false">SUM(O250:O252)</f>
        <v>122426553.97</v>
      </c>
      <c r="R253" s="438" t="n">
        <f aca="false">O272-R251</f>
        <v>4665936.22</v>
      </c>
    </row>
    <row r="254" customFormat="false" ht="30" hidden="false" customHeight="true" outlineLevel="0" collapsed="false">
      <c r="A254" s="470" t="s">
        <v>197</v>
      </c>
      <c r="B254" s="470" t="s">
        <v>181</v>
      </c>
      <c r="C254" s="471" t="n">
        <f aca="false">C110</f>
        <v>0</v>
      </c>
      <c r="D254" s="471" t="n">
        <f aca="false">D110</f>
        <v>0</v>
      </c>
      <c r="E254" s="471" t="n">
        <f aca="false">E110</f>
        <v>0</v>
      </c>
      <c r="F254" s="471" t="n">
        <f aca="false">F110</f>
        <v>0</v>
      </c>
      <c r="G254" s="471" t="n">
        <f aca="false">G110</f>
        <v>12527884.3</v>
      </c>
      <c r="H254" s="471" t="n">
        <f aca="false">H110</f>
        <v>12706977.78</v>
      </c>
      <c r="I254" s="471" t="n">
        <f aca="false">I110</f>
        <v>181364.48</v>
      </c>
      <c r="J254" s="471" t="n">
        <f aca="false">J110</f>
        <v>0</v>
      </c>
      <c r="K254" s="471" t="n">
        <f aca="false">K110</f>
        <v>0</v>
      </c>
      <c r="L254" s="471" t="n">
        <f aca="false">L110</f>
        <v>0</v>
      </c>
      <c r="M254" s="471" t="n">
        <f aca="false">M110</f>
        <v>0</v>
      </c>
      <c r="N254" s="471" t="n">
        <f aca="false">N110</f>
        <v>0</v>
      </c>
      <c r="O254" s="471" t="n">
        <f aca="false">O110</f>
        <v>25416226.56</v>
      </c>
    </row>
    <row r="255" customFormat="false" ht="13.5" hidden="false" customHeight="true" outlineLevel="0" collapsed="false">
      <c r="C255" s="468"/>
      <c r="D255" s="468"/>
      <c r="E255" s="468"/>
      <c r="F255" s="468"/>
      <c r="G255" s="468"/>
      <c r="H255" s="468"/>
      <c r="I255" s="468"/>
      <c r="J255" s="468"/>
      <c r="K255" s="468"/>
      <c r="L255" s="468"/>
      <c r="M255" s="468"/>
      <c r="N255" s="468"/>
      <c r="O255" s="468"/>
    </row>
    <row r="256" customFormat="false" ht="30" hidden="false" customHeight="true" outlineLevel="0" collapsed="false">
      <c r="A256" s="465" t="s">
        <v>226</v>
      </c>
      <c r="B256" s="465" t="s">
        <v>200</v>
      </c>
      <c r="C256" s="466" t="n">
        <f aca="false">C112</f>
        <v>22850801.91</v>
      </c>
      <c r="D256" s="466" t="n">
        <f aca="false">D112</f>
        <v>16291192.14</v>
      </c>
      <c r="E256" s="466" t="n">
        <f aca="false">E112</f>
        <v>17381974.09</v>
      </c>
      <c r="F256" s="466" t="n">
        <f aca="false">F112</f>
        <v>16543454.77</v>
      </c>
      <c r="G256" s="466" t="n">
        <f aca="false">G112</f>
        <v>5750853.74</v>
      </c>
      <c r="H256" s="466" t="n">
        <f aca="false">H112</f>
        <v>5528145.62</v>
      </c>
      <c r="I256" s="466" t="n">
        <f aca="false">I112</f>
        <v>17559559.04</v>
      </c>
      <c r="J256" s="466" t="n">
        <f aca="false">J112</f>
        <v>18568654.35</v>
      </c>
      <c r="K256" s="466" t="n">
        <f aca="false">K112</f>
        <v>18118830.55</v>
      </c>
      <c r="L256" s="466" t="n">
        <f aca="false">L112</f>
        <v>16172474.02</v>
      </c>
      <c r="M256" s="466" t="n">
        <f aca="false">M112</f>
        <v>19031707.16</v>
      </c>
      <c r="N256" s="466" t="n">
        <f aca="false">N112</f>
        <v>21330639.58</v>
      </c>
      <c r="O256" s="466" t="n">
        <f aca="false">O112</f>
        <v>195128286.97</v>
      </c>
      <c r="Q256" s="375"/>
    </row>
    <row r="257" customFormat="false" ht="13.5" hidden="false" customHeight="true" outlineLevel="0" collapsed="false">
      <c r="C257" s="468"/>
      <c r="D257" s="468"/>
      <c r="E257" s="468"/>
      <c r="F257" s="468"/>
      <c r="G257" s="468"/>
      <c r="H257" s="468"/>
      <c r="I257" s="468"/>
      <c r="J257" s="468"/>
      <c r="K257" s="468"/>
      <c r="L257" s="468"/>
      <c r="M257" s="468"/>
      <c r="N257" s="468"/>
      <c r="O257" s="468"/>
    </row>
    <row r="258" customFormat="false" ht="30" hidden="false" customHeight="true" outlineLevel="0" collapsed="false">
      <c r="A258" s="465" t="s">
        <v>226</v>
      </c>
      <c r="B258" s="465" t="s">
        <v>201</v>
      </c>
      <c r="C258" s="466" t="n">
        <f aca="false">C114</f>
        <v>2440697.16</v>
      </c>
      <c r="D258" s="466" t="n">
        <f aca="false">D114</f>
        <v>2412740.54</v>
      </c>
      <c r="E258" s="466" t="n">
        <f aca="false">E114</f>
        <v>2461292.39</v>
      </c>
      <c r="F258" s="466" t="n">
        <f aca="false">F114</f>
        <v>2708194.18</v>
      </c>
      <c r="G258" s="466" t="n">
        <f aca="false">G114</f>
        <v>2752457.88</v>
      </c>
      <c r="H258" s="466" t="n">
        <f aca="false">H114</f>
        <v>2790778.65</v>
      </c>
      <c r="I258" s="466" t="n">
        <f aca="false">I114</f>
        <v>2833119.32</v>
      </c>
      <c r="J258" s="466" t="n">
        <f aca="false">J114</f>
        <v>2815902.51</v>
      </c>
      <c r="K258" s="466" t="n">
        <f aca="false">K114</f>
        <v>2779342.72</v>
      </c>
      <c r="L258" s="466" t="n">
        <f aca="false">L114</f>
        <v>2772298.46</v>
      </c>
      <c r="M258" s="466" t="n">
        <f aca="false">M114</f>
        <v>2933030.46</v>
      </c>
      <c r="N258" s="466" t="n">
        <f aca="false">N114</f>
        <v>1402812.19</v>
      </c>
      <c r="O258" s="466" t="n">
        <f aca="false">O114</f>
        <v>31102666.46</v>
      </c>
    </row>
    <row r="259" customFormat="false" ht="12" hidden="false" customHeight="true" outlineLevel="0" collapsed="false">
      <c r="C259" s="468"/>
      <c r="D259" s="468"/>
      <c r="E259" s="468"/>
      <c r="F259" s="468"/>
      <c r="G259" s="468"/>
      <c r="H259" s="468"/>
      <c r="I259" s="468"/>
      <c r="J259" s="468"/>
      <c r="K259" s="468"/>
      <c r="L259" s="468"/>
      <c r="M259" s="468"/>
      <c r="N259" s="468"/>
      <c r="O259" s="468"/>
    </row>
    <row r="260" customFormat="false" ht="30" hidden="false" customHeight="true" outlineLevel="0" collapsed="false">
      <c r="A260" s="465" t="s">
        <v>227</v>
      </c>
      <c r="B260" s="465"/>
      <c r="C260" s="466" t="n">
        <f aca="false">C80+C226</f>
        <v>744.66</v>
      </c>
      <c r="D260" s="466" t="n">
        <f aca="false">D80+D226</f>
        <v>0</v>
      </c>
      <c r="E260" s="466" t="n">
        <f aca="false">E80+E226</f>
        <v>744.66</v>
      </c>
      <c r="F260" s="466" t="n">
        <f aca="false">F80+F226</f>
        <v>0</v>
      </c>
      <c r="G260" s="466" t="n">
        <f aca="false">G79+G226</f>
        <v>289222.05</v>
      </c>
      <c r="H260" s="466" t="n">
        <f aca="false">H79+H226</f>
        <v>312839.6</v>
      </c>
      <c r="I260" s="466" t="n">
        <f aca="false">I79+I226</f>
        <v>288736.76</v>
      </c>
      <c r="J260" s="466" t="n">
        <f aca="false">J79+J226</f>
        <v>288736.76</v>
      </c>
      <c r="K260" s="466" t="n">
        <f aca="false">K79+K226</f>
        <v>293973.77</v>
      </c>
      <c r="L260" s="466" t="n">
        <f aca="false">L79+L226</f>
        <v>0</v>
      </c>
      <c r="M260" s="466" t="n">
        <f aca="false">M79+M226</f>
        <v>0</v>
      </c>
      <c r="N260" s="466" t="n">
        <f aca="false">N79+N226</f>
        <v>0</v>
      </c>
      <c r="O260" s="466" t="n">
        <f aca="false">O79+O226</f>
        <v>2619208.45</v>
      </c>
    </row>
    <row r="261" customFormat="false" ht="15" hidden="false" customHeight="true" outlineLevel="0" collapsed="false"/>
    <row r="262" customFormat="false" ht="15" hidden="false" customHeight="true" outlineLevel="0" collapsed="false">
      <c r="A262" s="374" t="s">
        <v>203</v>
      </c>
      <c r="Q262" s="472"/>
    </row>
    <row r="263" customFormat="false" ht="15" hidden="false" customHeight="true" outlineLevel="0" collapsed="false">
      <c r="A263" s="402"/>
      <c r="C263" s="448" t="s">
        <v>95</v>
      </c>
      <c r="D263" s="449" t="s">
        <v>96</v>
      </c>
      <c r="E263" s="450" t="s">
        <v>240</v>
      </c>
      <c r="F263" s="450" t="s">
        <v>241</v>
      </c>
      <c r="G263" s="450" t="s">
        <v>242</v>
      </c>
      <c r="H263" s="450" t="s">
        <v>243</v>
      </c>
      <c r="I263" s="451" t="s">
        <v>244</v>
      </c>
      <c r="J263" s="452" t="s">
        <v>245</v>
      </c>
      <c r="K263" s="453" t="s">
        <v>246</v>
      </c>
      <c r="L263" s="453" t="s">
        <v>247</v>
      </c>
      <c r="M263" s="453" t="s">
        <v>248</v>
      </c>
      <c r="N263" s="453" t="s">
        <v>249</v>
      </c>
      <c r="O263" s="452" t="s">
        <v>166</v>
      </c>
    </row>
    <row r="264" customFormat="false" ht="26.25" hidden="false" customHeight="true" outlineLevel="0" collapsed="false">
      <c r="A264" s="402" t="s">
        <v>234</v>
      </c>
      <c r="B264" s="403"/>
      <c r="C264" s="403" t="n">
        <f aca="false">C118+C235</f>
        <v>23503059.39</v>
      </c>
      <c r="D264" s="403" t="n">
        <f aca="false">D118+D235</f>
        <v>23112064.4</v>
      </c>
      <c r="E264" s="403" t="n">
        <f aca="false">E118+E235</f>
        <v>23802624.12</v>
      </c>
      <c r="F264" s="403" t="n">
        <f aca="false">F118+F235</f>
        <v>24968439.41</v>
      </c>
      <c r="G264" s="403" t="n">
        <f aca="false">G118+G235</f>
        <v>25085693.58</v>
      </c>
      <c r="H264" s="403" t="n">
        <f aca="false">H118+H235</f>
        <v>25277229.83</v>
      </c>
      <c r="I264" s="403" t="n">
        <f aca="false">I118+I235</f>
        <v>25312757.09</v>
      </c>
      <c r="J264" s="403" t="n">
        <f aca="false">J118+J235</f>
        <v>25307160.77</v>
      </c>
      <c r="K264" s="403" t="n">
        <f aca="false">K118+K235</f>
        <v>25408552.96</v>
      </c>
      <c r="L264" s="403" t="n">
        <f aca="false">L118+L235</f>
        <v>25344290.43</v>
      </c>
      <c r="M264" s="403" t="n">
        <f aca="false">M118+M235</f>
        <v>25997959.47</v>
      </c>
      <c r="N264" s="403" t="n">
        <f aca="false">N118+N235</f>
        <v>31688008.14</v>
      </c>
      <c r="O264" s="403" t="n">
        <f aca="false">O118+O235</f>
        <v>304807839.59</v>
      </c>
    </row>
    <row r="265" customFormat="false" ht="15" hidden="false" customHeight="true" outlineLevel="0" collapsed="false">
      <c r="A265" s="404" t="s">
        <v>187</v>
      </c>
      <c r="B265" s="405"/>
      <c r="C265" s="473" t="n">
        <f aca="false">C119+C236</f>
        <v>5953750.52</v>
      </c>
      <c r="D265" s="473" t="n">
        <f aca="false">D119+D236</f>
        <v>5620783.25</v>
      </c>
      <c r="E265" s="473" t="n">
        <f aca="false">E119+E236</f>
        <v>5474363.56</v>
      </c>
      <c r="F265" s="473" t="n">
        <f aca="false">F119+F236</f>
        <v>5791110.1</v>
      </c>
      <c r="G265" s="473" t="n">
        <f aca="false">G119+G236</f>
        <v>5760492.46</v>
      </c>
      <c r="H265" s="473" t="n">
        <f aca="false">H119+H236</f>
        <v>5884337.25</v>
      </c>
      <c r="I265" s="473" t="n">
        <f aca="false">I119+I236</f>
        <v>5714718.45</v>
      </c>
      <c r="J265" s="473" t="n">
        <f aca="false">J119+J236</f>
        <v>5508074.19</v>
      </c>
      <c r="K265" s="473" t="n">
        <f aca="false">K119+K236</f>
        <v>5650398.65</v>
      </c>
      <c r="L265" s="473" t="n">
        <f aca="false">L119+L236</f>
        <v>5425978.6</v>
      </c>
      <c r="M265" s="473" t="n">
        <f aca="false">M119+M236</f>
        <v>5681736.2</v>
      </c>
      <c r="N265" s="473" t="n">
        <f aca="false">N119+N236</f>
        <v>6825026.3</v>
      </c>
      <c r="O265" s="473" t="n">
        <f aca="false">O119+O236</f>
        <v>69290769.53</v>
      </c>
    </row>
    <row r="266" customFormat="false" ht="15" hidden="false" customHeight="true" outlineLevel="0" collapsed="false">
      <c r="A266" s="406" t="s">
        <v>235</v>
      </c>
      <c r="B266" s="407"/>
      <c r="C266" s="407" t="n">
        <f aca="false">SUM(C264:C265)</f>
        <v>29456809.91</v>
      </c>
      <c r="D266" s="407" t="n">
        <f aca="false">SUM(D264:D265)</f>
        <v>28732847.65</v>
      </c>
      <c r="E266" s="407" t="n">
        <f aca="false">SUM(E264:E265)</f>
        <v>29276987.68</v>
      </c>
      <c r="F266" s="407" t="n">
        <f aca="false">SUM(F264:F265)</f>
        <v>30759549.51</v>
      </c>
      <c r="G266" s="407" t="n">
        <f aca="false">SUM(G264:G265)</f>
        <v>30846186.04</v>
      </c>
      <c r="H266" s="407" t="n">
        <f aca="false">SUM(H264:H265)</f>
        <v>31161567.08</v>
      </c>
      <c r="I266" s="407" t="n">
        <f aca="false">SUM(I264:I265)</f>
        <v>31027475.54</v>
      </c>
      <c r="J266" s="407" t="n">
        <f aca="false">SUM(J264:J265)</f>
        <v>30815234.96</v>
      </c>
      <c r="K266" s="407" t="n">
        <f aca="false">SUM(K264:K265)</f>
        <v>31058951.61</v>
      </c>
      <c r="L266" s="407" t="n">
        <f aca="false">SUM(L264:L265)</f>
        <v>30770269.03</v>
      </c>
      <c r="M266" s="407" t="n">
        <f aca="false">SUM(M264:M265)</f>
        <v>31679695.67</v>
      </c>
      <c r="N266" s="407" t="n">
        <f aca="false">SUM(N264:N265)</f>
        <v>38513034.44</v>
      </c>
      <c r="O266" s="474" t="n">
        <f aca="false">SUM(C266:N266)</f>
        <v>374098609.12</v>
      </c>
    </row>
    <row r="267" customFormat="false" ht="15" hidden="false" customHeight="true" outlineLevel="0" collapsed="false">
      <c r="A267" s="408"/>
      <c r="B267" s="408"/>
      <c r="C267" s="409"/>
      <c r="D267" s="409"/>
      <c r="E267" s="409"/>
      <c r="F267" s="409"/>
      <c r="G267" s="409"/>
      <c r="H267" s="409"/>
      <c r="I267" s="409"/>
      <c r="J267" s="409"/>
      <c r="K267" s="409"/>
      <c r="L267" s="409"/>
      <c r="M267" s="409"/>
      <c r="N267" s="409"/>
      <c r="O267" s="410"/>
    </row>
    <row r="268" customFormat="false" ht="15" hidden="false" customHeight="true" outlineLevel="0" collapsed="false">
      <c r="A268" s="411" t="s">
        <v>236</v>
      </c>
      <c r="B268" s="412"/>
      <c r="C268" s="413" t="n">
        <f aca="false">C269+C270</f>
        <v>660902.45</v>
      </c>
      <c r="D268" s="413" t="n">
        <f aca="false">D269+D270</f>
        <v>474335.62</v>
      </c>
      <c r="E268" s="413" t="n">
        <f aca="false">E269+E270</f>
        <v>524155.74</v>
      </c>
      <c r="F268" s="413" t="n">
        <f aca="false">F269+F270</f>
        <v>545340.78</v>
      </c>
      <c r="G268" s="413" t="n">
        <f aca="false">G269+G270</f>
        <v>568023.79</v>
      </c>
      <c r="H268" s="413" t="n">
        <f aca="false">H269+H270</f>
        <v>530902.3</v>
      </c>
      <c r="I268" s="413" t="n">
        <f aca="false">I269+I270</f>
        <v>453577.2</v>
      </c>
      <c r="J268" s="413" t="n">
        <f aca="false">J269+J270</f>
        <v>513234.05</v>
      </c>
      <c r="K268" s="413" t="n">
        <f aca="false">K269+K270</f>
        <v>501233.46</v>
      </c>
      <c r="L268" s="413" t="n">
        <f aca="false">L269+L270</f>
        <v>487841.54</v>
      </c>
      <c r="M268" s="413" t="n">
        <f aca="false">M269+M270</f>
        <v>1096922.84</v>
      </c>
      <c r="N268" s="413" t="n">
        <f aca="false">N269+N270</f>
        <v>1096535.11</v>
      </c>
      <c r="O268" s="413" t="n">
        <f aca="false">SUM(C268:N268)</f>
        <v>7453004.88</v>
      </c>
    </row>
    <row r="269" customFormat="false" ht="15" hidden="false" customHeight="true" outlineLevel="0" collapsed="false">
      <c r="A269" s="414" t="s">
        <v>170</v>
      </c>
      <c r="B269" s="414" t="s">
        <v>252</v>
      </c>
      <c r="C269" s="454" t="n">
        <f aca="false">C123+C240</f>
        <v>372098.3</v>
      </c>
      <c r="D269" s="454" t="n">
        <f aca="false">D123+D240</f>
        <v>266287.02</v>
      </c>
      <c r="E269" s="454" t="n">
        <f aca="false">E123+E240</f>
        <v>417262.52</v>
      </c>
      <c r="F269" s="454" t="n">
        <f aca="false">F123+F240</f>
        <v>458199.17</v>
      </c>
      <c r="G269" s="454" t="n">
        <f aca="false">G123+G240</f>
        <v>468543.82</v>
      </c>
      <c r="H269" s="454" t="n">
        <f aca="false">H123+H240</f>
        <v>406840.19</v>
      </c>
      <c r="I269" s="454" t="n">
        <f aca="false">I123+I240</f>
        <v>375451.54</v>
      </c>
      <c r="J269" s="454" t="n">
        <f aca="false">J123+J240</f>
        <v>440731.85</v>
      </c>
      <c r="K269" s="454" t="n">
        <f aca="false">K123+K240</f>
        <v>425284.76</v>
      </c>
      <c r="L269" s="454" t="n">
        <f aca="false">L123+L240</f>
        <v>415462.47</v>
      </c>
      <c r="M269" s="454" t="n">
        <f aca="false">M123+M240</f>
        <v>1008453.87</v>
      </c>
      <c r="N269" s="454" t="n">
        <f aca="false">N123+N240</f>
        <v>998814.82</v>
      </c>
      <c r="O269" s="454" t="n">
        <f aca="false">O123+O240</f>
        <v>6053430.33</v>
      </c>
    </row>
    <row r="270" customFormat="false" ht="15" hidden="false" customHeight="true" outlineLevel="0" collapsed="false">
      <c r="A270" s="414" t="s">
        <v>220</v>
      </c>
      <c r="B270" s="414" t="s">
        <v>253</v>
      </c>
      <c r="C270" s="454" t="n">
        <f aca="false">C124+C241</f>
        <v>288804.15</v>
      </c>
      <c r="D270" s="454" t="n">
        <f aca="false">D124+D241</f>
        <v>208048.6</v>
      </c>
      <c r="E270" s="454" t="n">
        <f aca="false">E124+E241</f>
        <v>106893.22</v>
      </c>
      <c r="F270" s="454" t="n">
        <f aca="false">F124+F241</f>
        <v>87141.61</v>
      </c>
      <c r="G270" s="454" t="n">
        <f aca="false">G124+G241</f>
        <v>99479.97</v>
      </c>
      <c r="H270" s="454" t="n">
        <f aca="false">H124+H241</f>
        <v>124062.11</v>
      </c>
      <c r="I270" s="454" t="n">
        <f aca="false">I124+I241</f>
        <v>78125.66</v>
      </c>
      <c r="J270" s="454" t="n">
        <f aca="false">J124+J241</f>
        <v>72502.2</v>
      </c>
      <c r="K270" s="454" t="n">
        <f aca="false">K124+K241</f>
        <v>75948.7</v>
      </c>
      <c r="L270" s="454" t="n">
        <f aca="false">L124+L241</f>
        <v>72379.07</v>
      </c>
      <c r="M270" s="454" t="n">
        <f aca="false">M124+M241</f>
        <v>88468.97</v>
      </c>
      <c r="N270" s="454" t="n">
        <f aca="false">N124+N241</f>
        <v>97720.29</v>
      </c>
      <c r="O270" s="454" t="n">
        <f aca="false">O124+O241</f>
        <v>1399574.55</v>
      </c>
    </row>
    <row r="271" customFormat="false" ht="15" hidden="false" customHeight="true" outlineLevel="0" collapsed="false">
      <c r="B271" s="475"/>
      <c r="C271" s="476"/>
      <c r="D271" s="476"/>
      <c r="E271" s="476"/>
      <c r="F271" s="476"/>
      <c r="G271" s="476"/>
      <c r="H271" s="476"/>
      <c r="I271" s="476"/>
      <c r="J271" s="476"/>
      <c r="K271" s="476"/>
      <c r="L271" s="476"/>
      <c r="M271" s="476"/>
      <c r="N271" s="476"/>
      <c r="O271" s="476"/>
    </row>
    <row r="272" customFormat="false" ht="15" hidden="false" customHeight="true" outlineLevel="0" collapsed="false">
      <c r="A272" s="437"/>
      <c r="B272" s="477" t="s">
        <v>254</v>
      </c>
      <c r="C272" s="478" t="n">
        <f aca="false">SUM(C269:C271)</f>
        <v>660902.45</v>
      </c>
      <c r="D272" s="478" t="n">
        <f aca="false">SUM(D269:D271)</f>
        <v>474335.62</v>
      </c>
      <c r="E272" s="478" t="n">
        <f aca="false">SUM(E269:E271)</f>
        <v>524155.74</v>
      </c>
      <c r="F272" s="478" t="n">
        <f aca="false">SUM(F269:F271)</f>
        <v>545340.78</v>
      </c>
      <c r="G272" s="478" t="n">
        <f aca="false">SUM(G269:G271)</f>
        <v>568023.79</v>
      </c>
      <c r="H272" s="478" t="n">
        <f aca="false">SUBTOTAL(9,H269:H271)</f>
        <v>530902.3</v>
      </c>
      <c r="I272" s="478" t="n">
        <f aca="false">SUBTOTAL(9,I269:I271)</f>
        <v>453577.2</v>
      </c>
      <c r="J272" s="478" t="n">
        <f aca="false">SUBTOTAL(9,J269:J271)</f>
        <v>513234.05</v>
      </c>
      <c r="K272" s="478" t="n">
        <f aca="false">SUBTOTAL(9,K269:K271)</f>
        <v>501233.46</v>
      </c>
      <c r="L272" s="478" t="n">
        <f aca="false">SUBTOTAL(9,L269:L271)</f>
        <v>487841.54</v>
      </c>
      <c r="M272" s="478" t="n">
        <f aca="false">SUBTOTAL(9,M269:M271)</f>
        <v>1096922.84</v>
      </c>
      <c r="N272" s="478" t="n">
        <f aca="false">SUBTOTAL(9,N269:N271)</f>
        <v>1096535.11</v>
      </c>
      <c r="O272" s="478" t="n">
        <f aca="false">SUM(O269:O271)</f>
        <v>7453004.88</v>
      </c>
    </row>
    <row r="273" customFormat="false" ht="15" hidden="false" customHeight="true" outlineLevel="0" collapsed="false"/>
    <row r="274" customFormat="false" ht="15" hidden="false" customHeight="true" outlineLevel="0" collapsed="false"/>
    <row r="275" customFormat="false" ht="15" hidden="false" customHeight="true" outlineLevel="0" collapsed="false">
      <c r="C275" s="375" t="n">
        <v>1</v>
      </c>
      <c r="D275" s="375" t="n">
        <v>2</v>
      </c>
      <c r="E275" s="375" t="n">
        <v>3</v>
      </c>
      <c r="F275" s="375" t="n">
        <v>4</v>
      </c>
      <c r="G275" s="375" t="n">
        <v>5</v>
      </c>
      <c r="H275" s="375" t="n">
        <v>6</v>
      </c>
      <c r="I275" s="375" t="n">
        <v>7</v>
      </c>
      <c r="J275" s="375" t="n">
        <v>8</v>
      </c>
      <c r="K275" s="375" t="n">
        <v>9</v>
      </c>
      <c r="L275" s="375" t="n">
        <v>10</v>
      </c>
      <c r="M275" s="375" t="n">
        <v>11</v>
      </c>
      <c r="N275" s="375" t="n">
        <v>12</v>
      </c>
    </row>
    <row r="276" customFormat="false" ht="15" hidden="false" customHeight="true" outlineLevel="0" collapsed="false">
      <c r="C276" s="375" t="n">
        <v>4153835.26</v>
      </c>
      <c r="D276" s="375" t="n">
        <v>9647800.03</v>
      </c>
      <c r="E276" s="375" t="n">
        <v>9902414.11</v>
      </c>
      <c r="F276" s="375" t="n">
        <v>11521888.37</v>
      </c>
      <c r="G276" s="375" t="n">
        <v>22251770.99</v>
      </c>
      <c r="H276" s="375" t="n">
        <v>22288217.54</v>
      </c>
      <c r="I276" s="375" t="n">
        <v>11250033.22</v>
      </c>
      <c r="J276" s="375" t="n">
        <v>9618125.5</v>
      </c>
      <c r="K276" s="375" t="n">
        <v>10142594.38</v>
      </c>
      <c r="L276" s="375" t="n">
        <v>10756170.75</v>
      </c>
      <c r="M276" s="375" t="n">
        <v>10770129.95</v>
      </c>
      <c r="N276" s="375" t="n">
        <v>15773111.02</v>
      </c>
      <c r="O276" s="375" t="n">
        <f aca="false">SUM(C276:N276)</f>
        <v>148076091.12</v>
      </c>
    </row>
    <row r="277" customFormat="false" ht="15" hidden="false" customHeight="true" outlineLevel="0" collapsed="false">
      <c r="C277" s="78" t="n">
        <f aca="false">C253-C276</f>
        <v>0</v>
      </c>
      <c r="D277" s="78" t="n">
        <f aca="false">D253-D276</f>
        <v>0</v>
      </c>
      <c r="E277" s="78" t="n">
        <f aca="false">E253-E276</f>
        <v>0</v>
      </c>
      <c r="F277" s="78" t="n">
        <f aca="false">F253-F276</f>
        <v>0</v>
      </c>
      <c r="G277" s="78" t="n">
        <f aca="false">G253-G276</f>
        <v>-12527884.3</v>
      </c>
      <c r="H277" s="78" t="n">
        <f aca="false">H253-H276</f>
        <v>-12706977.78</v>
      </c>
      <c r="I277" s="78" t="n">
        <f aca="false">I253-I276</f>
        <v>-414675.07</v>
      </c>
      <c r="J277" s="78" t="n">
        <f aca="false">J253-J276</f>
        <v>0</v>
      </c>
      <c r="K277" s="78" t="n">
        <f aca="false">K253-K276</f>
        <v>0</v>
      </c>
      <c r="L277" s="78" t="n">
        <f aca="false">L253-L276</f>
        <v>0</v>
      </c>
      <c r="M277" s="78" t="n">
        <f aca="false">M253-M276</f>
        <v>0</v>
      </c>
      <c r="N277" s="78" t="n">
        <f aca="false">N253-N276</f>
        <v>0</v>
      </c>
    </row>
    <row r="278" customFormat="false" ht="15" hidden="false" customHeight="true" outlineLevel="0" collapsed="false">
      <c r="C278" s="78"/>
      <c r="D278" s="78"/>
      <c r="E278" s="78"/>
      <c r="F278" s="78"/>
      <c r="G278" s="479"/>
      <c r="H278" s="479"/>
      <c r="I278" s="479"/>
      <c r="J278" s="78"/>
    </row>
    <row r="279" customFormat="false" ht="15" hidden="false" customHeight="true" outlineLevel="0" collapsed="false"/>
    <row r="280" customFormat="false" ht="15" hidden="false" customHeight="true" outlineLevel="0" collapsed="false"/>
    <row r="281" customFormat="false" ht="15" hidden="false" customHeight="true" outlineLevel="0" collapsed="false">
      <c r="C281" s="375" t="n">
        <f aca="false">C256+C258</f>
        <v>25291499.07</v>
      </c>
      <c r="D281" s="375" t="n">
        <f aca="false">D256+D258</f>
        <v>18703932.68</v>
      </c>
      <c r="E281" s="375" t="n">
        <f aca="false">E256+E258</f>
        <v>19843266.48</v>
      </c>
      <c r="F281" s="375" t="n">
        <f aca="false">F256+F258</f>
        <v>19251648.95</v>
      </c>
      <c r="G281" s="375" t="n">
        <f aca="false">G256+G258</f>
        <v>8503311.62</v>
      </c>
      <c r="H281" s="375" t="n">
        <f aca="false">H256+H258</f>
        <v>8318924.27</v>
      </c>
      <c r="I281" s="375" t="n">
        <f aca="false">I256+I258</f>
        <v>20392678.36</v>
      </c>
      <c r="J281" s="375" t="n">
        <f aca="false">J256+J258</f>
        <v>21384556.86</v>
      </c>
      <c r="K281" s="375" t="n">
        <f aca="false">K256+K258</f>
        <v>20898173.27</v>
      </c>
      <c r="L281" s="375" t="n">
        <f aca="false">L256+L258</f>
        <v>18944772.48</v>
      </c>
      <c r="M281" s="375" t="n">
        <f aca="false">M256+M258</f>
        <v>21964737.62</v>
      </c>
      <c r="N281" s="375" t="n">
        <f aca="false">N256+N258</f>
        <v>22733451.77</v>
      </c>
      <c r="O281" s="375" t="n">
        <f aca="false">O256+O258</f>
        <v>226230953.43</v>
      </c>
    </row>
    <row r="282" customFormat="false" ht="15" hidden="false" customHeight="true" outlineLevel="0" collapsed="false">
      <c r="C282" s="375" t="n">
        <f aca="false">C281-C248</f>
        <v>-11475.5800000019</v>
      </c>
      <c r="D282" s="375" t="n">
        <f aca="false">D281-D248</f>
        <v>-381114.940000005</v>
      </c>
      <c r="E282" s="375" t="n">
        <f aca="false">E281-E248</f>
        <v>468692.910000004</v>
      </c>
      <c r="F282" s="375" t="n">
        <f aca="false">F281-F248</f>
        <v>13987.8099999949</v>
      </c>
      <c r="G282" s="375" t="n">
        <f aca="false">G281-G248</f>
        <v>-91103.4299999997</v>
      </c>
      <c r="H282" s="375" t="n">
        <f aca="false">H281-H248</f>
        <v>-554425.269999998</v>
      </c>
      <c r="I282" s="375" t="n">
        <f aca="false">I281-I248</f>
        <v>381925.450000003</v>
      </c>
      <c r="J282" s="375" t="n">
        <f aca="false">J281-J248</f>
        <v>187447.399999995</v>
      </c>
      <c r="K282" s="375" t="n">
        <f aca="false">K281-K248</f>
        <v>-18183.9600000046</v>
      </c>
      <c r="L282" s="375" t="n">
        <f aca="false">L281-L248</f>
        <v>-1069325.8</v>
      </c>
      <c r="M282" s="375" t="n">
        <f aca="false">M281-M248</f>
        <v>1055171.9</v>
      </c>
      <c r="N282" s="375" t="n">
        <f aca="false">N281-N248</f>
        <v>-6471.64999999851</v>
      </c>
      <c r="O282" s="375" t="n">
        <f aca="false">O281-O248</f>
        <v>-24875.1599999666</v>
      </c>
    </row>
    <row r="283" customFormat="false" ht="15" hidden="false" customHeight="true" outlineLevel="0" collapsed="false"/>
    <row r="284" customFormat="false" ht="15" hidden="false" customHeight="true" outlineLevel="0" collapsed="false"/>
    <row r="285" customFormat="false" ht="15" hidden="false" customHeight="true" outlineLevel="0" collapsed="false">
      <c r="C285" s="375" t="n">
        <v>-11475.5800000019</v>
      </c>
      <c r="D285" s="375" t="n">
        <v>-381114.940000005</v>
      </c>
      <c r="E285" s="375" t="n">
        <v>468692.910000004</v>
      </c>
      <c r="F285" s="375" t="n">
        <v>13987.8099999949</v>
      </c>
      <c r="G285" s="375" t="n">
        <v>-91103.4299999997</v>
      </c>
      <c r="H285" s="375" t="n">
        <v>-554425.269999998</v>
      </c>
      <c r="I285" s="375" t="n">
        <v>381925.450000003</v>
      </c>
      <c r="J285" s="375" t="n">
        <v>187447.399999995</v>
      </c>
      <c r="K285" s="375" t="n">
        <v>-18183.9600000046</v>
      </c>
      <c r="L285" s="375" t="n">
        <v>-1069325.8</v>
      </c>
      <c r="M285" s="375" t="n">
        <v>1055171.9</v>
      </c>
      <c r="N285" s="375" t="n">
        <v>-6471.64999999851</v>
      </c>
      <c r="O285" s="375" t="n">
        <v>-24875.1599999964</v>
      </c>
    </row>
    <row r="286" customFormat="false" ht="15" hidden="false" customHeight="true" outlineLevel="0" collapsed="false"/>
    <row r="287" customFormat="false" ht="15" hidden="false" customHeight="true" outlineLevel="0" collapsed="false">
      <c r="C287" s="375" t="n">
        <f aca="false">C282-C285</f>
        <v>0</v>
      </c>
      <c r="D287" s="375" t="n">
        <f aca="false">D282-D285</f>
        <v>0</v>
      </c>
      <c r="E287" s="375" t="n">
        <f aca="false">E282-E285</f>
        <v>0</v>
      </c>
      <c r="F287" s="375" t="n">
        <f aca="false">F282-F285</f>
        <v>0</v>
      </c>
      <c r="G287" s="375" t="n">
        <f aca="false">G282-G285</f>
        <v>0</v>
      </c>
      <c r="H287" s="375" t="n">
        <f aca="false">H282-H285</f>
        <v>0</v>
      </c>
      <c r="I287" s="375" t="n">
        <f aca="false">I282-I285</f>
        <v>0</v>
      </c>
      <c r="J287" s="375" t="n">
        <f aca="false">J282-J285</f>
        <v>0</v>
      </c>
      <c r="K287" s="375" t="n">
        <f aca="false">K282-K285</f>
        <v>0</v>
      </c>
      <c r="L287" s="375" t="n">
        <f aca="false">L282-L285</f>
        <v>0</v>
      </c>
      <c r="M287" s="375" t="n">
        <f aca="false">M282-M285</f>
        <v>0</v>
      </c>
      <c r="N287" s="375" t="n">
        <f aca="false">N282-N285</f>
        <v>0</v>
      </c>
      <c r="O287" s="375" t="n">
        <f aca="false">O282-O285</f>
        <v>2.98023223876953E-008</v>
      </c>
    </row>
    <row r="288" customFormat="false" ht="15" hidden="false" customHeight="true" outlineLevel="0" collapsed="false"/>
    <row r="289" customFormat="false" ht="15" hidden="false" customHeight="true" outlineLevel="0" collapsed="false"/>
  </sheetData>
  <mergeCells count="6">
    <mergeCell ref="A1:O1"/>
    <mergeCell ref="A2:O2"/>
    <mergeCell ref="B3:O3"/>
    <mergeCell ref="A166:A167"/>
    <mergeCell ref="B166:B167"/>
    <mergeCell ref="C166:O166"/>
  </mergeCells>
  <printOptions headings="false" gridLines="false" gridLinesSet="true" horizontalCentered="false" verticalCentered="false"/>
  <pageMargins left="0.511805555555555" right="0.511805555555555"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LibreOffice/7.1.6.2$Windows_X86_64 LibreOffice_project/0e133318fcee89abacd6a7d077e292f1145735c3</Application>
  <AppVersion>15.0000</AppVersion>
  <Company>TJES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2024-09-19T16:51:02Z</dcterms:created>
  <dc:creator>SASANTOS</dc:creator>
  <dc:description/>
  <dc:language>pt-BR</dc:language>
  <cp:lastModifiedBy/>
  <dcterms:modified xsi:type="dcterms:W3CDTF">2024-10-01T17:06:28Z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